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U:\DCM\Website Content\Publication &amp; Data\Data Analysis &amp; Research\Allied\"/>
    </mc:Choice>
  </mc:AlternateContent>
  <xr:revisionPtr revIDLastSave="0" documentId="8_{35314E68-A8B5-40E3-B88E-55A4D7A6A3BE}" xr6:coauthVersionLast="47" xr6:coauthVersionMax="47" xr10:uidLastSave="{00000000-0000-0000-0000-000000000000}"/>
  <bookViews>
    <workbookView xWindow="-19310" yWindow="-110" windowWidth="19420" windowHeight="10420" tabRatio="832" activeTab="17" xr2:uid="{00000000-000D-0000-FFFF-FFFF00000000}"/>
  </bookViews>
  <sheets>
    <sheet name="ToC" sheetId="1" r:id="rId1"/>
    <sheet name="Response_rate" sheetId="2" r:id="rId2"/>
    <sheet name="1-2" sheetId="3" r:id="rId3"/>
    <sheet name="3" sheetId="4" r:id="rId4"/>
    <sheet name="4" sheetId="5" r:id="rId5"/>
    <sheet name="5-7" sheetId="6" r:id="rId6"/>
    <sheet name="8" sheetId="7" r:id="rId7"/>
    <sheet name="9" sheetId="8" r:id="rId8"/>
    <sheet name="10" sheetId="9" r:id="rId9"/>
    <sheet name="11" sheetId="10" r:id="rId10"/>
    <sheet name="12" sheetId="11" r:id="rId11"/>
    <sheet name="13" sheetId="12" r:id="rId12"/>
    <sheet name="14" sheetId="13" r:id="rId13"/>
    <sheet name="15" sheetId="14" r:id="rId14"/>
    <sheet name="16" sheetId="15" r:id="rId15"/>
    <sheet name="17" sheetId="17" r:id="rId16"/>
    <sheet name="18" sheetId="18" r:id="rId17"/>
    <sheet name="19" sheetId="20" r:id="rId18"/>
    <sheet name="20" sheetId="21" r:id="rId19"/>
    <sheet name="21" sheetId="24" r:id="rId20"/>
    <sheet name="22" sheetId="25" r:id="rId21"/>
    <sheet name="23" sheetId="26" r:id="rId22"/>
    <sheet name="24" sheetId="27" r:id="rId23"/>
    <sheet name="25" sheetId="28" r:id="rId24"/>
    <sheet name="26-27" sheetId="31" r:id="rId25"/>
    <sheet name="28" sheetId="32" r:id="rId26"/>
    <sheet name="29-30" sheetId="33" r:id="rId27"/>
    <sheet name="31" sheetId="34" r:id="rId28"/>
    <sheet name="32" sheetId="35" r:id="rId29"/>
    <sheet name="33" sheetId="36" r:id="rId30"/>
    <sheet name="34" sheetId="37" r:id="rId31"/>
    <sheet name="35" sheetId="38" r:id="rId32"/>
    <sheet name="36" sheetId="39" r:id="rId33"/>
    <sheet name="37" sheetId="40" r:id="rId34"/>
    <sheet name="38" sheetId="55" r:id="rId35"/>
    <sheet name="38s" sheetId="52" r:id="rId36"/>
    <sheet name="38r" sheetId="57" r:id="rId37"/>
    <sheet name="39" sheetId="54" r:id="rId38"/>
    <sheet name="39s" sheetId="41" r:id="rId39"/>
    <sheet name="39r" sheetId="53" r:id="rId40"/>
    <sheet name="40" sheetId="58" r:id="rId41"/>
    <sheet name="40s" sheetId="60" r:id="rId42"/>
    <sheet name="40r" sheetId="61" r:id="rId43"/>
    <sheet name="41-43" sheetId="50" r:id="rId44"/>
    <sheet name="44" sheetId="62" r:id="rId45"/>
    <sheet name="45" sheetId="63" r:id="rId46"/>
    <sheet name="46" sheetId="64" r:id="rId47"/>
    <sheet name="47" sheetId="68" r:id="rId48"/>
    <sheet name="48" sheetId="71" r:id="rId49"/>
    <sheet name="49" sheetId="72" r:id="rId50"/>
    <sheet name="50" sheetId="73" r:id="rId51"/>
    <sheet name="51" sheetId="74" r:id="rId52"/>
    <sheet name="52" sheetId="75" r:id="rId53"/>
  </sheets>
  <externalReferences>
    <externalReference r:id="rId54"/>
  </externalReferences>
  <definedNames>
    <definedName name="_xlnm.Print_Titles" localSheetId="33">'37'!$1:$2</definedName>
    <definedName name="_xlnm.Print_Titles" localSheetId="34">'38'!$A:$F,'38'!$1:$11</definedName>
    <definedName name="_xlnm.Print_Titles" localSheetId="36">'38r'!$A:$F,'38r'!$1:$11</definedName>
    <definedName name="_xlnm.Print_Titles" localSheetId="35">'38s'!$A:$F,'38s'!$1:$11</definedName>
    <definedName name="_xlnm.Print_Titles" localSheetId="37">'39'!$A:$F,'39'!$1:$11</definedName>
    <definedName name="_xlnm.Print_Titles" localSheetId="39">'39r'!$A:$F,'39r'!$1:$11</definedName>
    <definedName name="_xlnm.Print_Titles" localSheetId="38">'39s'!$A:$F,'39s'!$1:$11</definedName>
    <definedName name="_xlnm.Print_Titles" localSheetId="40">'40'!$A:$F,'40'!$1:$11</definedName>
    <definedName name="_xlnm.Print_Titles" localSheetId="42">'40r'!$A:$F,'40r'!$1:$11</definedName>
    <definedName name="_xlnm.Print_Titles" localSheetId="41">'40s'!$A:$F,'40s'!$1:$11</definedName>
    <definedName name="_xlnm.Print_Titles" localSheetId="50">'50'!#REF!</definedName>
    <definedName name="_xlnm.Print_Titles" localSheetId="51">'51'!#REF!</definedName>
    <definedName name="_xlnm.Print_Titles" localSheetId="52">'52'!#REF!</definedName>
    <definedName name="_xlnm.Print_Titles" localSheetId="1">Response_rate!$1:$2</definedName>
    <definedName name="Z_2806289E_E2A8_4B9B_A15C_380DC7171E03_.wvu.PrintTitles" localSheetId="33" hidden="1">'37'!$1:$2</definedName>
    <definedName name="Z_2806289E_E2A8_4B9B_A15C_380DC7171E03_.wvu.PrintTitles" localSheetId="34" hidden="1">'38'!$A:$F,'38'!$1:$11</definedName>
    <definedName name="Z_2806289E_E2A8_4B9B_A15C_380DC7171E03_.wvu.PrintTitles" localSheetId="36" hidden="1">'38r'!$A:$F,'38r'!$1:$11</definedName>
    <definedName name="Z_2806289E_E2A8_4B9B_A15C_380DC7171E03_.wvu.PrintTitles" localSheetId="35" hidden="1">'38s'!$A:$F,'38s'!$1:$11</definedName>
    <definedName name="Z_2806289E_E2A8_4B9B_A15C_380DC7171E03_.wvu.PrintTitles" localSheetId="37" hidden="1">'39'!$A:$F,'39'!$1:$11</definedName>
    <definedName name="Z_2806289E_E2A8_4B9B_A15C_380DC7171E03_.wvu.PrintTitles" localSheetId="39" hidden="1">'39r'!$A:$F,'39r'!$1:$11</definedName>
    <definedName name="Z_2806289E_E2A8_4B9B_A15C_380DC7171E03_.wvu.PrintTitles" localSheetId="38" hidden="1">'39s'!$A:$F,'39s'!$1:$11</definedName>
    <definedName name="Z_2806289E_E2A8_4B9B_A15C_380DC7171E03_.wvu.PrintTitles" localSheetId="40" hidden="1">'40'!$A:$F,'40'!$1:$11</definedName>
    <definedName name="Z_2806289E_E2A8_4B9B_A15C_380DC7171E03_.wvu.PrintTitles" localSheetId="42" hidden="1">'40r'!$A:$F,'40r'!$1:$11</definedName>
    <definedName name="Z_2806289E_E2A8_4B9B_A15C_380DC7171E03_.wvu.PrintTitles" localSheetId="41" hidden="1">'40s'!$A:$F,'40s'!$1:$11</definedName>
    <definedName name="Z_2806289E_E2A8_4B9B_A15C_380DC7171E03_.wvu.PrintTitles" localSheetId="1" hidden="1">Response_rate!$1:$2</definedName>
    <definedName name="Z_F3B5803E_F644_4017_98FB_3DB746882656_.wvu.PrintTitles" localSheetId="33" hidden="1">'37'!$1:$2</definedName>
    <definedName name="Z_F3B5803E_F644_4017_98FB_3DB746882656_.wvu.PrintTitles" localSheetId="34" hidden="1">'38'!$A:$F,'38'!$1:$11</definedName>
    <definedName name="Z_F3B5803E_F644_4017_98FB_3DB746882656_.wvu.PrintTitles" localSheetId="36" hidden="1">'38r'!$A:$F,'38r'!$1:$11</definedName>
    <definedName name="Z_F3B5803E_F644_4017_98FB_3DB746882656_.wvu.PrintTitles" localSheetId="35" hidden="1">'38s'!$A:$F,'38s'!$1:$11</definedName>
    <definedName name="Z_F3B5803E_F644_4017_98FB_3DB746882656_.wvu.PrintTitles" localSheetId="37" hidden="1">'39'!$A:$F,'39'!$1:$11</definedName>
    <definedName name="Z_F3B5803E_F644_4017_98FB_3DB746882656_.wvu.PrintTitles" localSheetId="39" hidden="1">'39r'!$A:$F,'39r'!$1:$11</definedName>
    <definedName name="Z_F3B5803E_F644_4017_98FB_3DB746882656_.wvu.PrintTitles" localSheetId="38" hidden="1">'39s'!$A:$F,'39s'!$1:$11</definedName>
    <definedName name="Z_F3B5803E_F644_4017_98FB_3DB746882656_.wvu.PrintTitles" localSheetId="40" hidden="1">'40'!$A:$F,'40'!$1:$11</definedName>
    <definedName name="Z_F3B5803E_F644_4017_98FB_3DB746882656_.wvu.PrintTitles" localSheetId="42" hidden="1">'40r'!$A:$F,'40r'!$1:$11</definedName>
    <definedName name="Z_F3B5803E_F644_4017_98FB_3DB746882656_.wvu.PrintTitles" localSheetId="41" hidden="1">'40s'!$A:$F,'40s'!$1:$11</definedName>
    <definedName name="Z_F3B5803E_F644_4017_98FB_3DB746882656_.wvu.PrintTitles" localSheetId="1" hidden="1">Response_rate!$1:$2</definedName>
  </definedNames>
  <calcPr calcId="191029"/>
  <customWorkbookViews>
    <customWorkbookView name="Smith, Camille - Personal View" guid="{2806289E-E2A8-4B9B-A15C-380DC7171E03}" mergeInterval="0" personalView="1" maximized="1" xWindow="1912" yWindow="-8" windowWidth="1936" windowHeight="1056" tabRatio="832" activeSheetId="40" showComments="commIndAndComment"/>
    <customWorkbookView name="Stratton-Childers, LaShell - Personal View" guid="{F3B5803E-F644-4017-98FB-3DB746882656}" mergeInterval="0" personalView="1" maximized="1" xWindow="-8" yWindow="-8" windowWidth="1696" windowHeight="1026" tabRatio="832" activeSheetId="1"/>
  </customWorkbookViews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8" i="1" l="1"/>
  <c r="A47" i="1"/>
  <c r="A45" i="1"/>
  <c r="A44" i="1"/>
  <c r="A42" i="1"/>
  <c r="A41" i="1"/>
  <c r="M12" i="15"/>
  <c r="M11" i="15"/>
  <c r="J12" i="15"/>
  <c r="J11" i="15"/>
  <c r="G12" i="15"/>
  <c r="G11" i="15"/>
  <c r="D11" i="15"/>
  <c r="D12" i="15"/>
  <c r="D10" i="14"/>
  <c r="D10" i="15" l="1"/>
  <c r="G11" i="26" l="1"/>
  <c r="N11" i="18" l="1"/>
  <c r="M11" i="18"/>
  <c r="H11" i="18"/>
  <c r="G11" i="18"/>
  <c r="N9" i="18"/>
  <c r="M9" i="18"/>
  <c r="K9" i="18"/>
  <c r="J9" i="18"/>
  <c r="H9" i="18"/>
  <c r="G9" i="18"/>
  <c r="E9" i="18"/>
  <c r="D9" i="18"/>
  <c r="J11" i="32"/>
  <c r="G11" i="32"/>
  <c r="D11" i="32"/>
  <c r="N15" i="28"/>
  <c r="N14" i="28"/>
  <c r="N13" i="28"/>
  <c r="N12" i="28"/>
  <c r="N11" i="28"/>
  <c r="N10" i="28"/>
  <c r="N9" i="28"/>
  <c r="K15" i="28"/>
  <c r="K14" i="28"/>
  <c r="K13" i="28"/>
  <c r="K12" i="28"/>
  <c r="K11" i="28"/>
  <c r="K10" i="28"/>
  <c r="K9" i="28"/>
  <c r="H15" i="28"/>
  <c r="H14" i="28"/>
  <c r="H13" i="28"/>
  <c r="H12" i="28"/>
  <c r="H11" i="28"/>
  <c r="H10" i="28"/>
  <c r="H9" i="28"/>
  <c r="E15" i="28"/>
  <c r="E14" i="28"/>
  <c r="E13" i="28"/>
  <c r="E12" i="28"/>
  <c r="E11" i="28"/>
  <c r="E10" i="28"/>
  <c r="E9" i="28"/>
  <c r="N18" i="27"/>
  <c r="N17" i="27"/>
  <c r="N16" i="27"/>
  <c r="N15" i="27"/>
  <c r="N14" i="27"/>
  <c r="N13" i="27"/>
  <c r="N12" i="27"/>
  <c r="N11" i="27"/>
  <c r="N10" i="27"/>
  <c r="N9" i="27"/>
  <c r="K18" i="27"/>
  <c r="K17" i="27"/>
  <c r="K16" i="27"/>
  <c r="K15" i="27"/>
  <c r="K14" i="27"/>
  <c r="K13" i="27"/>
  <c r="K12" i="27"/>
  <c r="K11" i="27"/>
  <c r="K10" i="27"/>
  <c r="K9" i="27"/>
  <c r="H18" i="27"/>
  <c r="H17" i="27"/>
  <c r="H16" i="27"/>
  <c r="H15" i="27"/>
  <c r="H14" i="27"/>
  <c r="H13" i="27"/>
  <c r="H12" i="27"/>
  <c r="H11" i="27"/>
  <c r="H10" i="27"/>
  <c r="H9" i="27"/>
  <c r="E18" i="27"/>
  <c r="E17" i="27"/>
  <c r="E16" i="27"/>
  <c r="E15" i="27"/>
  <c r="E14" i="27"/>
  <c r="E13" i="27"/>
  <c r="E12" i="27"/>
  <c r="E11" i="27"/>
  <c r="E10" i="27"/>
  <c r="E9" i="27"/>
  <c r="N16" i="15"/>
  <c r="N15" i="15"/>
  <c r="H16" i="15"/>
  <c r="H15" i="15"/>
  <c r="E16" i="15"/>
  <c r="E15" i="15"/>
  <c r="E20" i="15"/>
  <c r="E19" i="15"/>
  <c r="H20" i="15"/>
  <c r="H19" i="15"/>
  <c r="N20" i="15"/>
  <c r="N19" i="15"/>
  <c r="N24" i="15"/>
  <c r="N23" i="15"/>
  <c r="H24" i="15"/>
  <c r="H23" i="15"/>
  <c r="E24" i="15"/>
  <c r="E23" i="15"/>
  <c r="E28" i="15"/>
  <c r="E27" i="15"/>
  <c r="H28" i="15"/>
  <c r="H27" i="15"/>
  <c r="K28" i="15"/>
  <c r="K27" i="15"/>
  <c r="N28" i="15"/>
  <c r="N27" i="15"/>
  <c r="N32" i="15"/>
  <c r="N31" i="15"/>
  <c r="E32" i="15"/>
  <c r="E31" i="15"/>
  <c r="H32" i="15"/>
  <c r="H31" i="15"/>
  <c r="H36" i="15"/>
  <c r="H35" i="15"/>
  <c r="N36" i="15"/>
  <c r="N35" i="15"/>
  <c r="E40" i="15"/>
  <c r="E39" i="15"/>
  <c r="H40" i="15"/>
  <c r="H39" i="15"/>
  <c r="N40" i="15"/>
  <c r="N39" i="15"/>
  <c r="M12" i="11"/>
  <c r="M11" i="11"/>
  <c r="J12" i="11"/>
  <c r="J11" i="11"/>
  <c r="G12" i="11"/>
  <c r="G11" i="11"/>
  <c r="D12" i="11"/>
  <c r="D11" i="11"/>
  <c r="N14" i="4"/>
  <c r="N13" i="4"/>
  <c r="N12" i="4"/>
  <c r="N11" i="4"/>
  <c r="N10" i="4"/>
  <c r="N9" i="4"/>
  <c r="K14" i="4"/>
  <c r="K13" i="4"/>
  <c r="K12" i="4"/>
  <c r="K11" i="4"/>
  <c r="K10" i="4"/>
  <c r="K9" i="4"/>
  <c r="E14" i="4"/>
  <c r="E13" i="4"/>
  <c r="E12" i="4"/>
  <c r="E11" i="4"/>
  <c r="E10" i="4"/>
  <c r="E9" i="4"/>
  <c r="H9" i="4"/>
  <c r="H14" i="4"/>
  <c r="H13" i="4"/>
  <c r="H12" i="4"/>
  <c r="H11" i="4"/>
  <c r="H10" i="4"/>
  <c r="N11" i="3"/>
  <c r="N10" i="3"/>
  <c r="N9" i="3"/>
  <c r="K11" i="3"/>
  <c r="K10" i="3"/>
  <c r="K9" i="3"/>
  <c r="H11" i="3"/>
  <c r="H10" i="3"/>
  <c r="H9" i="3"/>
  <c r="E11" i="3"/>
  <c r="E10" i="3"/>
  <c r="E9" i="3"/>
  <c r="N18" i="39"/>
  <c r="N17" i="39"/>
  <c r="N16" i="39"/>
  <c r="N12" i="39"/>
  <c r="N18" i="32"/>
  <c r="N17" i="32"/>
  <c r="N16" i="32"/>
  <c r="H18" i="32"/>
  <c r="H17" i="32"/>
  <c r="H16" i="32"/>
  <c r="E18" i="32"/>
  <c r="E17" i="32"/>
  <c r="E16" i="32"/>
  <c r="E11" i="32"/>
  <c r="D12" i="32"/>
  <c r="M13" i="26"/>
  <c r="M12" i="26"/>
  <c r="M11" i="26"/>
  <c r="J13" i="26"/>
  <c r="J12" i="26"/>
  <c r="J11" i="26"/>
  <c r="G13" i="26"/>
  <c r="G12" i="26"/>
  <c r="D13" i="26"/>
  <c r="D12" i="26"/>
  <c r="D11" i="26"/>
  <c r="N68" i="25"/>
  <c r="N67" i="25"/>
  <c r="N66" i="25"/>
  <c r="K66" i="25"/>
  <c r="K67" i="25"/>
  <c r="K68" i="25"/>
  <c r="H68" i="25"/>
  <c r="H67" i="25"/>
  <c r="H66" i="25"/>
  <c r="E68" i="25"/>
  <c r="E67" i="25"/>
  <c r="E66" i="25"/>
  <c r="M13" i="25"/>
  <c r="M12" i="25"/>
  <c r="M11" i="25"/>
  <c r="J13" i="25"/>
  <c r="J12" i="25"/>
  <c r="J11" i="25"/>
  <c r="G13" i="25"/>
  <c r="G12" i="25"/>
  <c r="G11" i="25"/>
  <c r="D13" i="25"/>
  <c r="D12" i="25"/>
  <c r="D11" i="25"/>
  <c r="E12" i="20"/>
  <c r="J26" i="21"/>
  <c r="J22" i="21"/>
  <c r="J18" i="21"/>
  <c r="J14" i="21"/>
  <c r="J30" i="21"/>
  <c r="J34" i="21"/>
  <c r="J38" i="21"/>
  <c r="J42" i="21"/>
  <c r="J46" i="21"/>
  <c r="J50" i="21"/>
  <c r="D54" i="21"/>
  <c r="G54" i="21"/>
  <c r="J54" i="21"/>
  <c r="M54" i="21"/>
  <c r="M50" i="21"/>
  <c r="M46" i="21"/>
  <c r="M42" i="21"/>
  <c r="M38" i="21"/>
  <c r="M34" i="21"/>
  <c r="M30" i="21"/>
  <c r="M26" i="21"/>
  <c r="M22" i="21"/>
  <c r="M18" i="21"/>
  <c r="M14" i="21"/>
  <c r="D12" i="21"/>
  <c r="D11" i="21"/>
  <c r="G12" i="21"/>
  <c r="G11" i="21"/>
  <c r="J12" i="21"/>
  <c r="J11" i="21"/>
  <c r="M12" i="21"/>
  <c r="M11" i="21"/>
  <c r="M10" i="21" s="1"/>
  <c r="M10" i="20"/>
  <c r="J10" i="20"/>
  <c r="D10" i="20"/>
  <c r="G10" i="20"/>
  <c r="G12" i="2" l="1"/>
  <c r="G11" i="2"/>
  <c r="G8" i="2"/>
  <c r="G23" i="53" l="1"/>
  <c r="P23" i="53"/>
  <c r="M23" i="53"/>
  <c r="J23" i="53"/>
  <c r="M23" i="41"/>
  <c r="J23" i="41"/>
  <c r="G23" i="41"/>
  <c r="D23" i="41"/>
  <c r="D69" i="61" l="1"/>
  <c r="D70" i="61"/>
  <c r="D71" i="61"/>
  <c r="D72" i="61"/>
  <c r="D73" i="61"/>
  <c r="D74" i="61"/>
  <c r="D75" i="61"/>
  <c r="D76" i="61"/>
  <c r="D68" i="61"/>
  <c r="D58" i="61"/>
  <c r="D59" i="61"/>
  <c r="D60" i="61"/>
  <c r="D61" i="61"/>
  <c r="D62" i="61"/>
  <c r="D63" i="61"/>
  <c r="D64" i="61"/>
  <c r="D65" i="61"/>
  <c r="D57" i="61"/>
  <c r="D47" i="61"/>
  <c r="D48" i="61"/>
  <c r="D49" i="61"/>
  <c r="D50" i="61"/>
  <c r="D51" i="61"/>
  <c r="D52" i="61"/>
  <c r="D53" i="61"/>
  <c r="D54" i="61"/>
  <c r="D46" i="61"/>
  <c r="D36" i="61"/>
  <c r="D37" i="61"/>
  <c r="D38" i="61"/>
  <c r="D39" i="61"/>
  <c r="D40" i="61"/>
  <c r="D41" i="61"/>
  <c r="D42" i="61"/>
  <c r="D43" i="61"/>
  <c r="D35" i="61"/>
  <c r="D25" i="61"/>
  <c r="D26" i="61"/>
  <c r="D27" i="61"/>
  <c r="D28" i="61"/>
  <c r="D29" i="61"/>
  <c r="D30" i="61"/>
  <c r="D31" i="61"/>
  <c r="D32" i="61"/>
  <c r="D24" i="61"/>
  <c r="D69" i="57"/>
  <c r="D70" i="57"/>
  <c r="D71" i="57"/>
  <c r="D72" i="57"/>
  <c r="D73" i="57"/>
  <c r="D74" i="57"/>
  <c r="D75" i="57"/>
  <c r="D76" i="57"/>
  <c r="D68" i="57"/>
  <c r="D58" i="57"/>
  <c r="D59" i="57"/>
  <c r="D60" i="57"/>
  <c r="D61" i="57"/>
  <c r="D62" i="57"/>
  <c r="D63" i="57"/>
  <c r="D64" i="57"/>
  <c r="D65" i="57"/>
  <c r="D57" i="57"/>
  <c r="D47" i="57"/>
  <c r="D48" i="57"/>
  <c r="D49" i="57"/>
  <c r="D50" i="57"/>
  <c r="D51" i="57"/>
  <c r="D52" i="57"/>
  <c r="D53" i="57"/>
  <c r="D54" i="57"/>
  <c r="D46" i="57"/>
  <c r="D36" i="57"/>
  <c r="D37" i="57"/>
  <c r="D38" i="57"/>
  <c r="D39" i="57"/>
  <c r="D40" i="57"/>
  <c r="D41" i="57"/>
  <c r="D42" i="57"/>
  <c r="D43" i="57"/>
  <c r="D35" i="57"/>
  <c r="D25" i="57"/>
  <c r="D26" i="57"/>
  <c r="D27" i="57"/>
  <c r="D28" i="57"/>
  <c r="D29" i="57"/>
  <c r="D30" i="57"/>
  <c r="D31" i="57"/>
  <c r="D32" i="57"/>
  <c r="D24" i="57"/>
  <c r="D69" i="53"/>
  <c r="D70" i="53"/>
  <c r="D71" i="53"/>
  <c r="D72" i="53"/>
  <c r="D73" i="53"/>
  <c r="D74" i="53"/>
  <c r="D75" i="53"/>
  <c r="D76" i="53"/>
  <c r="D68" i="53"/>
  <c r="D58" i="53"/>
  <c r="D59" i="53"/>
  <c r="D60" i="53"/>
  <c r="D61" i="53"/>
  <c r="D62" i="53"/>
  <c r="D63" i="53"/>
  <c r="D64" i="53"/>
  <c r="D65" i="53"/>
  <c r="D57" i="53"/>
  <c r="D47" i="53"/>
  <c r="D48" i="53"/>
  <c r="D49" i="53"/>
  <c r="D50" i="53"/>
  <c r="D51" i="53"/>
  <c r="D52" i="53"/>
  <c r="D53" i="53"/>
  <c r="D54" i="53"/>
  <c r="D46" i="53"/>
  <c r="D36" i="53"/>
  <c r="D37" i="53"/>
  <c r="D38" i="53"/>
  <c r="D39" i="53"/>
  <c r="D40" i="53"/>
  <c r="D41" i="53"/>
  <c r="D42" i="53"/>
  <c r="D43" i="53"/>
  <c r="D35" i="53"/>
  <c r="D25" i="53"/>
  <c r="D26" i="53"/>
  <c r="D27" i="53"/>
  <c r="D28" i="53"/>
  <c r="D29" i="53"/>
  <c r="D30" i="53"/>
  <c r="D31" i="53"/>
  <c r="D32" i="53"/>
  <c r="D24" i="53"/>
  <c r="D13" i="61" l="1"/>
  <c r="D21" i="53"/>
  <c r="D13" i="53"/>
  <c r="D11" i="71" l="1"/>
  <c r="D14" i="61"/>
  <c r="M12" i="71" l="1"/>
  <c r="M11" i="71"/>
  <c r="J12" i="71"/>
  <c r="J11" i="71"/>
  <c r="G12" i="71"/>
  <c r="G11" i="71"/>
  <c r="D12" i="71"/>
  <c r="J12" i="32" l="1"/>
  <c r="J13" i="32"/>
  <c r="G12" i="32"/>
  <c r="G13" i="32"/>
  <c r="D13" i="32"/>
  <c r="M14" i="28"/>
  <c r="M12" i="28"/>
  <c r="M18" i="27"/>
  <c r="M17" i="27"/>
  <c r="M16" i="27"/>
  <c r="M15" i="27"/>
  <c r="M14" i="27"/>
  <c r="M13" i="27"/>
  <c r="M12" i="27"/>
  <c r="M11" i="27"/>
  <c r="M10" i="27"/>
  <c r="M9" i="27"/>
  <c r="M68" i="26" l="1"/>
  <c r="M67" i="26"/>
  <c r="K67" i="26"/>
  <c r="M66" i="26"/>
  <c r="K66" i="26"/>
  <c r="J65" i="26"/>
  <c r="K68" i="26" s="1"/>
  <c r="G65" i="26"/>
  <c r="H67" i="26" s="1"/>
  <c r="D65" i="26"/>
  <c r="E68" i="26" s="1"/>
  <c r="M63" i="26"/>
  <c r="M62" i="26"/>
  <c r="M61" i="26"/>
  <c r="J60" i="26"/>
  <c r="K63" i="26" s="1"/>
  <c r="G60" i="26"/>
  <c r="H63" i="26" s="1"/>
  <c r="D60" i="26"/>
  <c r="E63" i="26" s="1"/>
  <c r="M58" i="26"/>
  <c r="M57" i="26"/>
  <c r="M56" i="26"/>
  <c r="J55" i="26"/>
  <c r="K58" i="26" s="1"/>
  <c r="G55" i="26"/>
  <c r="H58" i="26" s="1"/>
  <c r="D55" i="26"/>
  <c r="E58" i="26" s="1"/>
  <c r="M53" i="26"/>
  <c r="M52" i="26"/>
  <c r="M51" i="26"/>
  <c r="J50" i="26"/>
  <c r="K51" i="26" s="1"/>
  <c r="G50" i="26"/>
  <c r="H51" i="26" s="1"/>
  <c r="D50" i="26"/>
  <c r="E53" i="26" s="1"/>
  <c r="M48" i="26"/>
  <c r="E48" i="26"/>
  <c r="M47" i="26"/>
  <c r="M46" i="26"/>
  <c r="K46" i="26"/>
  <c r="J45" i="26"/>
  <c r="K47" i="26" s="1"/>
  <c r="G45" i="26"/>
  <c r="H46" i="26" s="1"/>
  <c r="D45" i="26"/>
  <c r="M68" i="25"/>
  <c r="M67" i="25"/>
  <c r="M66" i="25"/>
  <c r="J65" i="25"/>
  <c r="G65" i="25"/>
  <c r="D65" i="25"/>
  <c r="M63" i="25"/>
  <c r="M62" i="25"/>
  <c r="M61" i="25"/>
  <c r="J60" i="25"/>
  <c r="K63" i="25" s="1"/>
  <c r="G60" i="25"/>
  <c r="H62" i="25" s="1"/>
  <c r="D60" i="25"/>
  <c r="E63" i="25" s="1"/>
  <c r="M58" i="25"/>
  <c r="M57" i="25"/>
  <c r="M56" i="25"/>
  <c r="J55" i="25"/>
  <c r="K58" i="25" s="1"/>
  <c r="G55" i="25"/>
  <c r="H57" i="25" s="1"/>
  <c r="D55" i="25"/>
  <c r="E58" i="25" s="1"/>
  <c r="M53" i="25"/>
  <c r="M52" i="25"/>
  <c r="M51" i="25"/>
  <c r="J50" i="25"/>
  <c r="K53" i="25" s="1"/>
  <c r="G50" i="25"/>
  <c r="H52" i="25" s="1"/>
  <c r="D50" i="25"/>
  <c r="E53" i="25" s="1"/>
  <c r="M48" i="25"/>
  <c r="M47" i="25"/>
  <c r="M46" i="25"/>
  <c r="J45" i="25"/>
  <c r="K48" i="25" s="1"/>
  <c r="G45" i="25"/>
  <c r="H47" i="25" s="1"/>
  <c r="D45" i="25"/>
  <c r="E48" i="25" s="1"/>
  <c r="M56" i="21"/>
  <c r="M55" i="21"/>
  <c r="H56" i="21"/>
  <c r="E55" i="21"/>
  <c r="M52" i="21"/>
  <c r="M51" i="21"/>
  <c r="G50" i="21"/>
  <c r="H52" i="21" s="1"/>
  <c r="D50" i="21"/>
  <c r="E52" i="21" s="1"/>
  <c r="M48" i="21"/>
  <c r="M47" i="21"/>
  <c r="G46" i="21"/>
  <c r="H48" i="21" s="1"/>
  <c r="D46" i="21"/>
  <c r="M44" i="21"/>
  <c r="M43" i="21"/>
  <c r="G42" i="21"/>
  <c r="D42" i="21"/>
  <c r="M40" i="21"/>
  <c r="M39" i="21"/>
  <c r="G38" i="21"/>
  <c r="H40" i="21" s="1"/>
  <c r="D38" i="21"/>
  <c r="E40" i="21" s="1"/>
  <c r="N12" i="20"/>
  <c r="N13" i="20"/>
  <c r="N14" i="20"/>
  <c r="N15" i="20"/>
  <c r="N16" i="20"/>
  <c r="N11" i="20"/>
  <c r="K12" i="20"/>
  <c r="K13" i="20"/>
  <c r="K14" i="20"/>
  <c r="K15" i="20"/>
  <c r="K16" i="20"/>
  <c r="K17" i="20"/>
  <c r="K18" i="20"/>
  <c r="K19" i="20"/>
  <c r="K20" i="20"/>
  <c r="K21" i="20"/>
  <c r="K11" i="20"/>
  <c r="H12" i="20"/>
  <c r="H13" i="20"/>
  <c r="H14" i="20"/>
  <c r="H15" i="20"/>
  <c r="H16" i="20"/>
  <c r="H17" i="20"/>
  <c r="H18" i="20"/>
  <c r="H19" i="20"/>
  <c r="H20" i="20"/>
  <c r="H21" i="20"/>
  <c r="H11" i="20"/>
  <c r="E13" i="20"/>
  <c r="E14" i="20"/>
  <c r="E15" i="20"/>
  <c r="E16" i="20"/>
  <c r="E17" i="20"/>
  <c r="E18" i="20"/>
  <c r="E19" i="20"/>
  <c r="E20" i="20"/>
  <c r="E21" i="20"/>
  <c r="E11" i="20"/>
  <c r="M21" i="20"/>
  <c r="N21" i="20" s="1"/>
  <c r="M20" i="20"/>
  <c r="N20" i="20" s="1"/>
  <c r="M19" i="20"/>
  <c r="N19" i="20" s="1"/>
  <c r="M18" i="20"/>
  <c r="N18" i="20" s="1"/>
  <c r="M17" i="20"/>
  <c r="N17" i="20" s="1"/>
  <c r="J12" i="38"/>
  <c r="G12" i="38"/>
  <c r="D12" i="38"/>
  <c r="J11" i="38"/>
  <c r="G11" i="38"/>
  <c r="D11" i="38"/>
  <c r="M12" i="37"/>
  <c r="J12" i="37"/>
  <c r="G12" i="37"/>
  <c r="M11" i="37"/>
  <c r="J11" i="37"/>
  <c r="G11" i="37"/>
  <c r="D12" i="37"/>
  <c r="D11" i="37"/>
  <c r="J12" i="36"/>
  <c r="G12" i="36"/>
  <c r="J11" i="36"/>
  <c r="G11" i="36"/>
  <c r="D12" i="36"/>
  <c r="D11" i="36"/>
  <c r="M12" i="35"/>
  <c r="J12" i="35"/>
  <c r="G12" i="35"/>
  <c r="M11" i="35"/>
  <c r="J11" i="35"/>
  <c r="G11" i="35"/>
  <c r="D12" i="35"/>
  <c r="D11" i="35"/>
  <c r="M36" i="15"/>
  <c r="M35" i="15"/>
  <c r="J34" i="15"/>
  <c r="K12" i="14"/>
  <c r="K13" i="14"/>
  <c r="K14" i="14"/>
  <c r="K15" i="14"/>
  <c r="K16" i="14"/>
  <c r="K17" i="14"/>
  <c r="K11" i="14"/>
  <c r="H12" i="14"/>
  <c r="H13" i="14"/>
  <c r="H14" i="14"/>
  <c r="H15" i="14"/>
  <c r="H16" i="14"/>
  <c r="H17" i="14"/>
  <c r="H11" i="14"/>
  <c r="M16" i="14"/>
  <c r="H61" i="26" l="1"/>
  <c r="H62" i="26"/>
  <c r="M60" i="26"/>
  <c r="N62" i="26" s="1"/>
  <c r="M55" i="26"/>
  <c r="N58" i="26" s="1"/>
  <c r="M50" i="26"/>
  <c r="N52" i="26" s="1"/>
  <c r="H53" i="26"/>
  <c r="M45" i="26"/>
  <c r="M65" i="26"/>
  <c r="N68" i="26" s="1"/>
  <c r="N66" i="26"/>
  <c r="N48" i="26"/>
  <c r="N47" i="26"/>
  <c r="H48" i="26"/>
  <c r="N46" i="26"/>
  <c r="K48" i="26"/>
  <c r="H57" i="26"/>
  <c r="K62" i="26"/>
  <c r="E66" i="26"/>
  <c r="K53" i="26"/>
  <c r="H52" i="26"/>
  <c r="K57" i="26"/>
  <c r="E61" i="26"/>
  <c r="H66" i="26"/>
  <c r="E51" i="26"/>
  <c r="H56" i="26"/>
  <c r="K61" i="26"/>
  <c r="H68" i="26"/>
  <c r="H47" i="26"/>
  <c r="K52" i="26"/>
  <c r="E56" i="26"/>
  <c r="E46" i="26"/>
  <c r="K56" i="26"/>
  <c r="M65" i="25"/>
  <c r="K62" i="25"/>
  <c r="K57" i="25"/>
  <c r="K56" i="25"/>
  <c r="M60" i="25"/>
  <c r="N62" i="25" s="1"/>
  <c r="E61" i="25"/>
  <c r="H61" i="25"/>
  <c r="K61" i="25"/>
  <c r="H63" i="25"/>
  <c r="M55" i="25"/>
  <c r="N57" i="25" s="1"/>
  <c r="E56" i="25"/>
  <c r="H56" i="25"/>
  <c r="K51" i="25"/>
  <c r="H58" i="25"/>
  <c r="M45" i="25"/>
  <c r="N47" i="25" s="1"/>
  <c r="M50" i="25"/>
  <c r="N52" i="25" s="1"/>
  <c r="K52" i="25"/>
  <c r="E51" i="25"/>
  <c r="H51" i="25"/>
  <c r="H53" i="25"/>
  <c r="K47" i="25"/>
  <c r="H46" i="25"/>
  <c r="E46" i="25"/>
  <c r="K46" i="25"/>
  <c r="H48" i="25"/>
  <c r="H55" i="21"/>
  <c r="H51" i="21"/>
  <c r="H47" i="21"/>
  <c r="H43" i="21"/>
  <c r="H44" i="21"/>
  <c r="H39" i="21"/>
  <c r="N56" i="21"/>
  <c r="E56" i="21"/>
  <c r="E51" i="21"/>
  <c r="E48" i="21"/>
  <c r="E47" i="21"/>
  <c r="E39" i="21"/>
  <c r="N44" i="21"/>
  <c r="M34" i="15"/>
  <c r="N67" i="26" l="1"/>
  <c r="N63" i="26"/>
  <c r="N61" i="26"/>
  <c r="N56" i="26"/>
  <c r="N57" i="26"/>
  <c r="N53" i="26"/>
  <c r="N51" i="26"/>
  <c r="N56" i="25"/>
  <c r="N63" i="25"/>
  <c r="N61" i="25"/>
  <c r="N46" i="25"/>
  <c r="N58" i="25"/>
  <c r="N48" i="25"/>
  <c r="N51" i="25"/>
  <c r="N53" i="25"/>
  <c r="N55" i="21"/>
  <c r="N40" i="21"/>
  <c r="N39" i="21"/>
  <c r="N47" i="21"/>
  <c r="N48" i="21"/>
  <c r="N51" i="21"/>
  <c r="N52" i="21"/>
  <c r="N43" i="21"/>
  <c r="E40" i="11"/>
  <c r="E39" i="11"/>
  <c r="H40" i="11"/>
  <c r="H39" i="11"/>
  <c r="K40" i="11"/>
  <c r="K39" i="11"/>
  <c r="N40" i="11"/>
  <c r="N39" i="11"/>
  <c r="N44" i="11" l="1"/>
  <c r="N43" i="11"/>
  <c r="H43" i="11"/>
  <c r="E44" i="11"/>
  <c r="E43" i="11"/>
  <c r="M48" i="11"/>
  <c r="M47" i="11"/>
  <c r="J46" i="11"/>
  <c r="G46" i="11"/>
  <c r="D46" i="11"/>
  <c r="M44" i="11"/>
  <c r="M43" i="11"/>
  <c r="J42" i="11"/>
  <c r="G42" i="11"/>
  <c r="H44" i="11" s="1"/>
  <c r="D42" i="11"/>
  <c r="M46" i="11" l="1"/>
  <c r="M42" i="11"/>
  <c r="G10" i="71" l="1"/>
  <c r="M24" i="71"/>
  <c r="M23" i="71"/>
  <c r="J22" i="71"/>
  <c r="K24" i="71" s="1"/>
  <c r="G22" i="71"/>
  <c r="H23" i="71" s="1"/>
  <c r="D22" i="71"/>
  <c r="M20" i="71"/>
  <c r="M19" i="71"/>
  <c r="M18" i="71" s="1"/>
  <c r="N20" i="71" s="1"/>
  <c r="J18" i="71"/>
  <c r="K19" i="71" s="1"/>
  <c r="G18" i="71"/>
  <c r="D18" i="71"/>
  <c r="E19" i="71" s="1"/>
  <c r="M16" i="71"/>
  <c r="M15" i="71"/>
  <c r="J14" i="71"/>
  <c r="G14" i="71"/>
  <c r="H15" i="71" s="1"/>
  <c r="D14" i="71"/>
  <c r="E15" i="71" l="1"/>
  <c r="M10" i="71"/>
  <c r="N10" i="71" s="1"/>
  <c r="M22" i="71"/>
  <c r="N24" i="71" s="1"/>
  <c r="H10" i="71"/>
  <c r="H11" i="71"/>
  <c r="H12" i="71"/>
  <c r="H14" i="71"/>
  <c r="H18" i="71"/>
  <c r="D10" i="71"/>
  <c r="E22" i="71" s="1"/>
  <c r="J10" i="71"/>
  <c r="H16" i="71"/>
  <c r="M14" i="71"/>
  <c r="N19" i="71"/>
  <c r="K23" i="71"/>
  <c r="K16" i="71"/>
  <c r="E20" i="71"/>
  <c r="H22" i="71"/>
  <c r="K20" i="71"/>
  <c r="E24" i="71"/>
  <c r="K15" i="71"/>
  <c r="H24" i="71"/>
  <c r="E23" i="71"/>
  <c r="D14" i="64"/>
  <c r="M14" i="68"/>
  <c r="M13" i="68"/>
  <c r="M12" i="68"/>
  <c r="M11" i="68"/>
  <c r="J10" i="68"/>
  <c r="K13" i="68" s="1"/>
  <c r="G10" i="68"/>
  <c r="H14" i="68" s="1"/>
  <c r="D10" i="68"/>
  <c r="M21" i="64"/>
  <c r="D21" i="64" s="1"/>
  <c r="M20" i="64"/>
  <c r="D20" i="64" s="1"/>
  <c r="M19" i="64"/>
  <c r="D19" i="64" s="1"/>
  <c r="M18" i="64"/>
  <c r="D18" i="64" s="1"/>
  <c r="M17" i="64"/>
  <c r="D17" i="64" s="1"/>
  <c r="M16" i="64"/>
  <c r="D16" i="64" s="1"/>
  <c r="M15" i="64"/>
  <c r="D15" i="64" s="1"/>
  <c r="M14" i="64"/>
  <c r="M13" i="64"/>
  <c r="D13" i="64" s="1"/>
  <c r="J12" i="64"/>
  <c r="K12" i="64" s="1"/>
  <c r="G12" i="64"/>
  <c r="H18" i="64" s="1"/>
  <c r="M10" i="63"/>
  <c r="H10" i="63" s="1"/>
  <c r="K10" i="62"/>
  <c r="K11" i="62"/>
  <c r="K12" i="62"/>
  <c r="K13" i="62"/>
  <c r="K9" i="62"/>
  <c r="H10" i="62"/>
  <c r="H11" i="62"/>
  <c r="H12" i="62"/>
  <c r="H13" i="62"/>
  <c r="H9" i="62"/>
  <c r="E10" i="62"/>
  <c r="E11" i="62"/>
  <c r="E12" i="62"/>
  <c r="E13" i="62"/>
  <c r="E9" i="62"/>
  <c r="M13" i="62"/>
  <c r="M12" i="62"/>
  <c r="M11" i="62"/>
  <c r="M10" i="62"/>
  <c r="M9" i="62"/>
  <c r="E12" i="68" l="1"/>
  <c r="E11" i="68"/>
  <c r="M12" i="64"/>
  <c r="H16" i="64"/>
  <c r="K17" i="64"/>
  <c r="K18" i="64"/>
  <c r="K16" i="64"/>
  <c r="H14" i="64"/>
  <c r="H21" i="64"/>
  <c r="K14" i="64"/>
  <c r="K13" i="64"/>
  <c r="H20" i="64"/>
  <c r="K21" i="64"/>
  <c r="H17" i="64"/>
  <c r="H15" i="64"/>
  <c r="H13" i="64"/>
  <c r="K15" i="64"/>
  <c r="H19" i="64"/>
  <c r="K20" i="64"/>
  <c r="H12" i="64"/>
  <c r="K19" i="64"/>
  <c r="E10" i="63"/>
  <c r="N23" i="71"/>
  <c r="E10" i="71"/>
  <c r="E14" i="71"/>
  <c r="E12" i="71"/>
  <c r="E11" i="71"/>
  <c r="E18" i="71"/>
  <c r="N15" i="71"/>
  <c r="N22" i="71"/>
  <c r="N18" i="71"/>
  <c r="N11" i="71"/>
  <c r="N14" i="71"/>
  <c r="N12" i="71"/>
  <c r="N16" i="71"/>
  <c r="D12" i="64"/>
  <c r="E12" i="64" s="1"/>
  <c r="H12" i="68"/>
  <c r="E14" i="68"/>
  <c r="H11" i="68"/>
  <c r="K11" i="68"/>
  <c r="E13" i="68"/>
  <c r="K14" i="68"/>
  <c r="H13" i="68"/>
  <c r="M10" i="68"/>
  <c r="K12" i="68"/>
  <c r="N10" i="62"/>
  <c r="N9" i="62"/>
  <c r="N13" i="62"/>
  <c r="N11" i="62"/>
  <c r="N12" i="62"/>
  <c r="E16" i="64" l="1"/>
  <c r="E17" i="64"/>
  <c r="E18" i="64"/>
  <c r="E20" i="64"/>
  <c r="E21" i="64"/>
  <c r="E14" i="64"/>
  <c r="E15" i="64"/>
  <c r="E19" i="64"/>
  <c r="E13" i="64"/>
  <c r="N11" i="68"/>
  <c r="N13" i="68"/>
  <c r="N14" i="68"/>
  <c r="N12" i="68"/>
  <c r="G18" i="2"/>
  <c r="G17" i="2"/>
  <c r="G16" i="2"/>
  <c r="G15" i="2"/>
  <c r="Q65" i="57" l="1"/>
  <c r="N54" i="57"/>
  <c r="Q53" i="57"/>
  <c r="N41" i="57"/>
  <c r="Q40" i="57"/>
  <c r="D21" i="61"/>
  <c r="P67" i="61"/>
  <c r="Q76" i="61" s="1"/>
  <c r="M67" i="61"/>
  <c r="N70" i="61" s="1"/>
  <c r="J67" i="61"/>
  <c r="K75" i="61" s="1"/>
  <c r="G67" i="61"/>
  <c r="H69" i="61" s="1"/>
  <c r="P56" i="61"/>
  <c r="Q57" i="61" s="1"/>
  <c r="M56" i="61"/>
  <c r="N65" i="61" s="1"/>
  <c r="J56" i="61"/>
  <c r="G56" i="61"/>
  <c r="H62" i="61" s="1"/>
  <c r="P45" i="61"/>
  <c r="Q52" i="61" s="1"/>
  <c r="M45" i="61"/>
  <c r="N47" i="61" s="1"/>
  <c r="J45" i="61"/>
  <c r="K54" i="61" s="1"/>
  <c r="G45" i="61"/>
  <c r="H54" i="61" s="1"/>
  <c r="D19" i="61"/>
  <c r="P34" i="61"/>
  <c r="Q39" i="61" s="1"/>
  <c r="M34" i="61"/>
  <c r="N39" i="61" s="1"/>
  <c r="J34" i="61"/>
  <c r="K43" i="61" s="1"/>
  <c r="G34" i="61"/>
  <c r="H43" i="61" s="1"/>
  <c r="P23" i="61"/>
  <c r="M23" i="61"/>
  <c r="J23" i="61"/>
  <c r="G23" i="61"/>
  <c r="H26" i="61" s="1"/>
  <c r="P21" i="61"/>
  <c r="M21" i="61"/>
  <c r="J21" i="61"/>
  <c r="G21" i="61"/>
  <c r="P20" i="61"/>
  <c r="M20" i="61"/>
  <c r="J20" i="61"/>
  <c r="G20" i="61"/>
  <c r="P19" i="61"/>
  <c r="M19" i="61"/>
  <c r="J19" i="61"/>
  <c r="G19" i="61"/>
  <c r="P18" i="61"/>
  <c r="M18" i="61"/>
  <c r="J18" i="61"/>
  <c r="G18" i="61"/>
  <c r="P17" i="61"/>
  <c r="M17" i="61"/>
  <c r="J17" i="61"/>
  <c r="G17" i="61"/>
  <c r="P16" i="61"/>
  <c r="M16" i="61"/>
  <c r="J16" i="61"/>
  <c r="G16" i="61"/>
  <c r="P15" i="61"/>
  <c r="M15" i="61"/>
  <c r="J15" i="61"/>
  <c r="G15" i="61"/>
  <c r="P14" i="61"/>
  <c r="M14" i="61"/>
  <c r="J14" i="61"/>
  <c r="G14" i="61"/>
  <c r="P13" i="61"/>
  <c r="M13" i="61"/>
  <c r="J13" i="61"/>
  <c r="G13" i="61"/>
  <c r="D76" i="60"/>
  <c r="D75" i="60"/>
  <c r="D74" i="60"/>
  <c r="D73" i="60"/>
  <c r="D72" i="60"/>
  <c r="D71" i="60"/>
  <c r="D70" i="60"/>
  <c r="D69" i="60"/>
  <c r="D68" i="60"/>
  <c r="M67" i="60"/>
  <c r="N76" i="60" s="1"/>
  <c r="J67" i="60"/>
  <c r="K73" i="60" s="1"/>
  <c r="G67" i="60"/>
  <c r="H70" i="60" s="1"/>
  <c r="D65" i="60"/>
  <c r="D64" i="60"/>
  <c r="D63" i="60"/>
  <c r="D62" i="60"/>
  <c r="D61" i="60"/>
  <c r="D60" i="60"/>
  <c r="D59" i="60"/>
  <c r="D58" i="60"/>
  <c r="D57" i="60"/>
  <c r="M56" i="60"/>
  <c r="N57" i="60" s="1"/>
  <c r="J56" i="60"/>
  <c r="G56" i="60"/>
  <c r="H64" i="60" s="1"/>
  <c r="D54" i="60"/>
  <c r="D53" i="60"/>
  <c r="D52" i="60"/>
  <c r="D51" i="60"/>
  <c r="D50" i="60"/>
  <c r="D49" i="60"/>
  <c r="D48" i="60"/>
  <c r="D47" i="60"/>
  <c r="D46" i="60"/>
  <c r="M45" i="60"/>
  <c r="J45" i="60"/>
  <c r="K54" i="60" s="1"/>
  <c r="G45" i="60"/>
  <c r="H49" i="60" s="1"/>
  <c r="D43" i="60"/>
  <c r="D42" i="60"/>
  <c r="D41" i="60"/>
  <c r="D40" i="60"/>
  <c r="D39" i="60"/>
  <c r="D38" i="60"/>
  <c r="D37" i="60"/>
  <c r="D36" i="60"/>
  <c r="D35" i="60"/>
  <c r="M34" i="60"/>
  <c r="J34" i="60"/>
  <c r="K42" i="60" s="1"/>
  <c r="G34" i="60"/>
  <c r="H43" i="60" s="1"/>
  <c r="D32" i="60"/>
  <c r="D31" i="60"/>
  <c r="D30" i="60"/>
  <c r="D29" i="60"/>
  <c r="D28" i="60"/>
  <c r="D27" i="60"/>
  <c r="D26" i="60"/>
  <c r="D25" i="60"/>
  <c r="D24" i="60"/>
  <c r="M23" i="60"/>
  <c r="J23" i="60"/>
  <c r="G23" i="60"/>
  <c r="H25" i="60" s="1"/>
  <c r="M21" i="60"/>
  <c r="J21" i="60"/>
  <c r="G21" i="60"/>
  <c r="D21" i="60"/>
  <c r="M20" i="60"/>
  <c r="J20" i="60"/>
  <c r="G20" i="60"/>
  <c r="M19" i="60"/>
  <c r="J19" i="60"/>
  <c r="G19" i="60"/>
  <c r="M18" i="60"/>
  <c r="J18" i="60"/>
  <c r="G18" i="60"/>
  <c r="M17" i="60"/>
  <c r="J17" i="60"/>
  <c r="G17" i="60"/>
  <c r="M16" i="60"/>
  <c r="J16" i="60"/>
  <c r="G16" i="60"/>
  <c r="M15" i="60"/>
  <c r="J15" i="60"/>
  <c r="G15" i="60"/>
  <c r="M14" i="60"/>
  <c r="J14" i="60"/>
  <c r="G14" i="60"/>
  <c r="M13" i="60"/>
  <c r="J13" i="60"/>
  <c r="G13" i="60"/>
  <c r="D76" i="58"/>
  <c r="D75" i="58"/>
  <c r="D74" i="58"/>
  <c r="D73" i="58"/>
  <c r="D72" i="58"/>
  <c r="D71" i="58"/>
  <c r="D70" i="58"/>
  <c r="D69" i="58"/>
  <c r="D68" i="58"/>
  <c r="M67" i="58"/>
  <c r="N76" i="58" s="1"/>
  <c r="J67" i="58"/>
  <c r="K73" i="58" s="1"/>
  <c r="G67" i="58"/>
  <c r="H70" i="58" s="1"/>
  <c r="D65" i="58"/>
  <c r="D64" i="58"/>
  <c r="D63" i="58"/>
  <c r="D62" i="58"/>
  <c r="D61" i="58"/>
  <c r="D60" i="58"/>
  <c r="D59" i="58"/>
  <c r="D58" i="58"/>
  <c r="D57" i="58"/>
  <c r="M56" i="58"/>
  <c r="N57" i="58" s="1"/>
  <c r="J56" i="58"/>
  <c r="K65" i="58" s="1"/>
  <c r="G56" i="58"/>
  <c r="D54" i="58"/>
  <c r="D53" i="58"/>
  <c r="D52" i="58"/>
  <c r="D51" i="58"/>
  <c r="D50" i="58"/>
  <c r="D49" i="58"/>
  <c r="D48" i="58"/>
  <c r="D47" i="58"/>
  <c r="D46" i="58"/>
  <c r="M45" i="58"/>
  <c r="J45" i="58"/>
  <c r="K51" i="58" s="1"/>
  <c r="G45" i="58"/>
  <c r="H51" i="58" s="1"/>
  <c r="D43" i="58"/>
  <c r="D42" i="58"/>
  <c r="D41" i="58"/>
  <c r="D40" i="58"/>
  <c r="D39" i="58"/>
  <c r="D38" i="58"/>
  <c r="D37" i="58"/>
  <c r="D36" i="58"/>
  <c r="D35" i="58"/>
  <c r="M34" i="58"/>
  <c r="N41" i="58" s="1"/>
  <c r="J34" i="58"/>
  <c r="K38" i="58" s="1"/>
  <c r="G34" i="58"/>
  <c r="H43" i="58" s="1"/>
  <c r="D32" i="58"/>
  <c r="D31" i="58"/>
  <c r="D30" i="58"/>
  <c r="D29" i="58"/>
  <c r="D28" i="58"/>
  <c r="D27" i="58"/>
  <c r="D26" i="58"/>
  <c r="D25" i="58"/>
  <c r="D24" i="58"/>
  <c r="M23" i="58"/>
  <c r="J23" i="58"/>
  <c r="K31" i="58" s="1"/>
  <c r="G23" i="58"/>
  <c r="H31" i="58" s="1"/>
  <c r="M21" i="58"/>
  <c r="J21" i="58"/>
  <c r="G21" i="58"/>
  <c r="D21" i="58"/>
  <c r="M20" i="58"/>
  <c r="J20" i="58"/>
  <c r="G20" i="58"/>
  <c r="M19" i="58"/>
  <c r="J19" i="58"/>
  <c r="G19" i="58"/>
  <c r="M18" i="58"/>
  <c r="J18" i="58"/>
  <c r="G18" i="58"/>
  <c r="M17" i="58"/>
  <c r="J17" i="58"/>
  <c r="G17" i="58"/>
  <c r="M16" i="58"/>
  <c r="J16" i="58"/>
  <c r="G16" i="58"/>
  <c r="M15" i="58"/>
  <c r="J15" i="58"/>
  <c r="G15" i="58"/>
  <c r="M14" i="58"/>
  <c r="J14" i="58"/>
  <c r="G14" i="58"/>
  <c r="M13" i="58"/>
  <c r="J13" i="58"/>
  <c r="G13" i="58"/>
  <c r="P67" i="57"/>
  <c r="Q76" i="57" s="1"/>
  <c r="M67" i="57"/>
  <c r="N69" i="57" s="1"/>
  <c r="J67" i="57"/>
  <c r="K75" i="57" s="1"/>
  <c r="G67" i="57"/>
  <c r="H75" i="57" s="1"/>
  <c r="P56" i="57"/>
  <c r="Q57" i="57" s="1"/>
  <c r="M56" i="57"/>
  <c r="N65" i="57" s="1"/>
  <c r="J56" i="57"/>
  <c r="G56" i="57"/>
  <c r="H65" i="57" s="1"/>
  <c r="P45" i="57"/>
  <c r="Q54" i="57" s="1"/>
  <c r="M45" i="57"/>
  <c r="N47" i="57" s="1"/>
  <c r="J45" i="57"/>
  <c r="K54" i="57" s="1"/>
  <c r="G45" i="57"/>
  <c r="H54" i="57" s="1"/>
  <c r="P34" i="57"/>
  <c r="Q41" i="57" s="1"/>
  <c r="M34" i="57"/>
  <c r="N42" i="57" s="1"/>
  <c r="J34" i="57"/>
  <c r="K43" i="57" s="1"/>
  <c r="G34" i="57"/>
  <c r="H43" i="57" s="1"/>
  <c r="D23" i="57"/>
  <c r="H24" i="57"/>
  <c r="P23" i="57"/>
  <c r="M23" i="57"/>
  <c r="J23" i="57"/>
  <c r="G23" i="57"/>
  <c r="H26" i="57" s="1"/>
  <c r="P21" i="57"/>
  <c r="M21" i="57"/>
  <c r="J21" i="57"/>
  <c r="G21" i="57"/>
  <c r="P20" i="57"/>
  <c r="M20" i="57"/>
  <c r="J20" i="57"/>
  <c r="G20" i="57"/>
  <c r="P19" i="57"/>
  <c r="M19" i="57"/>
  <c r="J19" i="57"/>
  <c r="G19" i="57"/>
  <c r="P18" i="57"/>
  <c r="M18" i="57"/>
  <c r="J18" i="57"/>
  <c r="G18" i="57"/>
  <c r="P17" i="57"/>
  <c r="M17" i="57"/>
  <c r="J17" i="57"/>
  <c r="G17" i="57"/>
  <c r="P16" i="57"/>
  <c r="M16" i="57"/>
  <c r="J16" i="57"/>
  <c r="G16" i="57"/>
  <c r="P15" i="57"/>
  <c r="M15" i="57"/>
  <c r="J15" i="57"/>
  <c r="G15" i="57"/>
  <c r="P14" i="57"/>
  <c r="M14" i="57"/>
  <c r="J14" i="57"/>
  <c r="G14" i="57"/>
  <c r="P13" i="57"/>
  <c r="M13" i="57"/>
  <c r="J13" i="57"/>
  <c r="G13" i="57"/>
  <c r="D76" i="55"/>
  <c r="D75" i="55"/>
  <c r="D74" i="55"/>
  <c r="D73" i="55"/>
  <c r="D72" i="55"/>
  <c r="D71" i="55"/>
  <c r="D70" i="55"/>
  <c r="D69" i="55"/>
  <c r="D68" i="55"/>
  <c r="M67" i="55"/>
  <c r="J67" i="55"/>
  <c r="G67" i="55"/>
  <c r="H69" i="55" s="1"/>
  <c r="D65" i="55"/>
  <c r="D64" i="55"/>
  <c r="D63" i="55"/>
  <c r="D62" i="55"/>
  <c r="D61" i="55"/>
  <c r="D60" i="55"/>
  <c r="D59" i="55"/>
  <c r="D58" i="55"/>
  <c r="D57" i="55"/>
  <c r="M56" i="55"/>
  <c r="N57" i="55" s="1"/>
  <c r="J56" i="55"/>
  <c r="K63" i="55" s="1"/>
  <c r="G56" i="55"/>
  <c r="H64" i="55" s="1"/>
  <c r="D54" i="55"/>
  <c r="D53" i="55"/>
  <c r="D52" i="55"/>
  <c r="D51" i="55"/>
  <c r="D50" i="55"/>
  <c r="D49" i="55"/>
  <c r="D48" i="55"/>
  <c r="D47" i="55"/>
  <c r="D46" i="55"/>
  <c r="M45" i="55"/>
  <c r="J45" i="55"/>
  <c r="G45" i="55"/>
  <c r="D43" i="55"/>
  <c r="D42" i="55"/>
  <c r="D41" i="55"/>
  <c r="D40" i="55"/>
  <c r="D39" i="55"/>
  <c r="D38" i="55"/>
  <c r="D37" i="55"/>
  <c r="D36" i="55"/>
  <c r="D35" i="55"/>
  <c r="M34" i="55"/>
  <c r="N41" i="55" s="1"/>
  <c r="J34" i="55"/>
  <c r="K38" i="55" s="1"/>
  <c r="G34" i="55"/>
  <c r="H43" i="55" s="1"/>
  <c r="D32" i="55"/>
  <c r="D31" i="55"/>
  <c r="D30" i="55"/>
  <c r="D29" i="55"/>
  <c r="D28" i="55"/>
  <c r="D27" i="55"/>
  <c r="D26" i="55"/>
  <c r="D25" i="55"/>
  <c r="D24" i="55"/>
  <c r="M23" i="55"/>
  <c r="J23" i="55"/>
  <c r="K29" i="55" s="1"/>
  <c r="G23" i="55"/>
  <c r="M21" i="55"/>
  <c r="J21" i="55"/>
  <c r="G21" i="55"/>
  <c r="M20" i="55"/>
  <c r="J20" i="55"/>
  <c r="G20" i="55"/>
  <c r="M19" i="55"/>
  <c r="J19" i="55"/>
  <c r="G19" i="55"/>
  <c r="M18" i="55"/>
  <c r="J18" i="55"/>
  <c r="G18" i="55"/>
  <c r="M17" i="55"/>
  <c r="J17" i="55"/>
  <c r="G17" i="55"/>
  <c r="M16" i="55"/>
  <c r="J16" i="55"/>
  <c r="G16" i="55"/>
  <c r="M15" i="55"/>
  <c r="J15" i="55"/>
  <c r="G15" i="55"/>
  <c r="M14" i="55"/>
  <c r="J14" i="55"/>
  <c r="G14" i="55"/>
  <c r="M13" i="55"/>
  <c r="J13" i="55"/>
  <c r="J12" i="55" s="1"/>
  <c r="K12" i="55" s="1"/>
  <c r="G13" i="55"/>
  <c r="D20" i="60" l="1"/>
  <c r="D20" i="58"/>
  <c r="Q39" i="57"/>
  <c r="N40" i="57"/>
  <c r="Q52" i="57"/>
  <c r="N53" i="57"/>
  <c r="Q64" i="57"/>
  <c r="H25" i="57"/>
  <c r="Q38" i="57"/>
  <c r="N39" i="57"/>
  <c r="Q51" i="57"/>
  <c r="N52" i="57"/>
  <c r="Q63" i="57"/>
  <c r="H27" i="57"/>
  <c r="Q37" i="57"/>
  <c r="N38" i="57"/>
  <c r="Q50" i="57"/>
  <c r="N51" i="57"/>
  <c r="Q62" i="57"/>
  <c r="H29" i="57"/>
  <c r="Q35" i="57"/>
  <c r="Q36" i="57"/>
  <c r="N37" i="57"/>
  <c r="Q49" i="57"/>
  <c r="N50" i="57"/>
  <c r="Q61" i="57"/>
  <c r="H31" i="57"/>
  <c r="Q43" i="57"/>
  <c r="N35" i="57"/>
  <c r="N36" i="57"/>
  <c r="Q48" i="57"/>
  <c r="N49" i="57"/>
  <c r="Q60" i="57"/>
  <c r="H32" i="57"/>
  <c r="Q42" i="57"/>
  <c r="N43" i="57"/>
  <c r="Q46" i="57"/>
  <c r="Q47" i="57"/>
  <c r="N48" i="57"/>
  <c r="Q59" i="57"/>
  <c r="N46" i="57"/>
  <c r="Q58" i="57"/>
  <c r="D13" i="55"/>
  <c r="D18" i="55"/>
  <c r="N71" i="61"/>
  <c r="N74" i="61"/>
  <c r="N75" i="61"/>
  <c r="K73" i="61"/>
  <c r="K69" i="61"/>
  <c r="K74" i="61"/>
  <c r="K70" i="61"/>
  <c r="N64" i="61"/>
  <c r="N60" i="61"/>
  <c r="N58" i="61"/>
  <c r="N62" i="61"/>
  <c r="Q53" i="61"/>
  <c r="Q51" i="61"/>
  <c r="Q49" i="61"/>
  <c r="Q50" i="61"/>
  <c r="Q48" i="61"/>
  <c r="Q46" i="61"/>
  <c r="Q47" i="61"/>
  <c r="Q54" i="61"/>
  <c r="N54" i="61"/>
  <c r="N53" i="61"/>
  <c r="N52" i="61"/>
  <c r="N51" i="61"/>
  <c r="N50" i="61"/>
  <c r="N49" i="61"/>
  <c r="N48" i="61"/>
  <c r="N46" i="61"/>
  <c r="Q40" i="61"/>
  <c r="Q35" i="61"/>
  <c r="Q42" i="61"/>
  <c r="Q38" i="61"/>
  <c r="Q37" i="61"/>
  <c r="Q36" i="61"/>
  <c r="Q43" i="61"/>
  <c r="Q41" i="61"/>
  <c r="N35" i="61"/>
  <c r="N38" i="61"/>
  <c r="N37" i="61"/>
  <c r="N36" i="61"/>
  <c r="N43" i="61"/>
  <c r="N42" i="61"/>
  <c r="N41" i="61"/>
  <c r="N40" i="61"/>
  <c r="K36" i="61"/>
  <c r="K42" i="61"/>
  <c r="H27" i="61"/>
  <c r="H29" i="61"/>
  <c r="H32" i="61"/>
  <c r="H24" i="61"/>
  <c r="H25" i="61"/>
  <c r="H30" i="61"/>
  <c r="H31" i="61"/>
  <c r="E27" i="57"/>
  <c r="D23" i="55"/>
  <c r="E25" i="55" s="1"/>
  <c r="H38" i="55"/>
  <c r="G12" i="55"/>
  <c r="H12" i="55" s="1"/>
  <c r="D67" i="55"/>
  <c r="E76" i="55" s="1"/>
  <c r="K19" i="55"/>
  <c r="K21" i="55"/>
  <c r="K35" i="55"/>
  <c r="H39" i="55"/>
  <c r="K43" i="55"/>
  <c r="K59" i="55"/>
  <c r="K73" i="55"/>
  <c r="K13" i="55"/>
  <c r="D34" i="55"/>
  <c r="E41" i="55" s="1"/>
  <c r="H45" i="55"/>
  <c r="H49" i="55"/>
  <c r="K67" i="55"/>
  <c r="K70" i="55"/>
  <c r="H75" i="55"/>
  <c r="H14" i="55"/>
  <c r="H16" i="55"/>
  <c r="H40" i="55"/>
  <c r="K45" i="55"/>
  <c r="N76" i="55"/>
  <c r="N75" i="55"/>
  <c r="K14" i="55"/>
  <c r="K16" i="55"/>
  <c r="H18" i="55"/>
  <c r="H20" i="55"/>
  <c r="K25" i="55"/>
  <c r="H34" i="55"/>
  <c r="K37" i="55"/>
  <c r="N40" i="55"/>
  <c r="N45" i="55"/>
  <c r="M12" i="55"/>
  <c r="K18" i="55"/>
  <c r="K20" i="55"/>
  <c r="H31" i="55"/>
  <c r="D45" i="55"/>
  <c r="E51" i="55" s="1"/>
  <c r="H51" i="55"/>
  <c r="E68" i="55"/>
  <c r="K72" i="55"/>
  <c r="K23" i="55"/>
  <c r="K34" i="55"/>
  <c r="H13" i="55"/>
  <c r="H15" i="55"/>
  <c r="H17" i="55"/>
  <c r="N38" i="55"/>
  <c r="H42" i="55"/>
  <c r="H47" i="55"/>
  <c r="D56" i="55"/>
  <c r="E64" i="55" s="1"/>
  <c r="N73" i="55"/>
  <c r="K15" i="55"/>
  <c r="K17" i="55"/>
  <c r="H19" i="55"/>
  <c r="H21" i="55"/>
  <c r="N23" i="55"/>
  <c r="K27" i="55"/>
  <c r="K31" i="55"/>
  <c r="H53" i="55"/>
  <c r="H70" i="55"/>
  <c r="K69" i="55"/>
  <c r="M12" i="61"/>
  <c r="K51" i="61"/>
  <c r="J12" i="61"/>
  <c r="K19" i="61" s="1"/>
  <c r="K53" i="61"/>
  <c r="D18" i="61"/>
  <c r="K40" i="61"/>
  <c r="K38" i="61"/>
  <c r="D17" i="61"/>
  <c r="G12" i="61"/>
  <c r="H21" i="61" s="1"/>
  <c r="D15" i="61"/>
  <c r="H38" i="61"/>
  <c r="H42" i="61"/>
  <c r="H36" i="61"/>
  <c r="H40" i="61"/>
  <c r="D34" i="61"/>
  <c r="E38" i="61" s="1"/>
  <c r="N75" i="57"/>
  <c r="N71" i="57"/>
  <c r="N73" i="57"/>
  <c r="K74" i="57"/>
  <c r="K70" i="57"/>
  <c r="H72" i="57"/>
  <c r="H74" i="57"/>
  <c r="H68" i="57"/>
  <c r="H70" i="57"/>
  <c r="H57" i="57"/>
  <c r="P12" i="57"/>
  <c r="Q23" i="57" s="1"/>
  <c r="K47" i="57"/>
  <c r="K49" i="57"/>
  <c r="D19" i="57"/>
  <c r="D15" i="57"/>
  <c r="D45" i="57"/>
  <c r="E54" i="57" s="1"/>
  <c r="H48" i="57"/>
  <c r="D13" i="57"/>
  <c r="H47" i="57"/>
  <c r="H49" i="57"/>
  <c r="H46" i="57"/>
  <c r="M12" i="57"/>
  <c r="J12" i="57"/>
  <c r="K23" i="57" s="1"/>
  <c r="G12" i="57"/>
  <c r="H19" i="57" s="1"/>
  <c r="N73" i="60"/>
  <c r="N69" i="60"/>
  <c r="N75" i="60"/>
  <c r="N72" i="60"/>
  <c r="D17" i="60"/>
  <c r="K72" i="60"/>
  <c r="K70" i="60"/>
  <c r="K69" i="60"/>
  <c r="H74" i="60"/>
  <c r="H75" i="60"/>
  <c r="D67" i="60"/>
  <c r="E73" i="60" s="1"/>
  <c r="H69" i="60"/>
  <c r="D15" i="60"/>
  <c r="D56" i="60"/>
  <c r="H65" i="60"/>
  <c r="K48" i="60"/>
  <c r="K49" i="60"/>
  <c r="K46" i="60"/>
  <c r="K47" i="60"/>
  <c r="D18" i="60"/>
  <c r="D16" i="60"/>
  <c r="H51" i="60"/>
  <c r="H53" i="60"/>
  <c r="M12" i="60"/>
  <c r="N18" i="60" s="1"/>
  <c r="D19" i="60"/>
  <c r="K35" i="60"/>
  <c r="J12" i="60"/>
  <c r="K15" i="60" s="1"/>
  <c r="K41" i="60"/>
  <c r="K37" i="60"/>
  <c r="K43" i="60"/>
  <c r="K39" i="60"/>
  <c r="D14" i="60"/>
  <c r="H38" i="60"/>
  <c r="D34" i="60"/>
  <c r="E35" i="60" s="1"/>
  <c r="H42" i="60"/>
  <c r="H36" i="60"/>
  <c r="D13" i="60"/>
  <c r="H40" i="60"/>
  <c r="H28" i="60"/>
  <c r="H29" i="60"/>
  <c r="H26" i="60"/>
  <c r="G12" i="60"/>
  <c r="H17" i="60" s="1"/>
  <c r="D23" i="60"/>
  <c r="E32" i="60" s="1"/>
  <c r="N73" i="58"/>
  <c r="K70" i="58"/>
  <c r="K75" i="58"/>
  <c r="K72" i="58"/>
  <c r="H75" i="58"/>
  <c r="H72" i="58"/>
  <c r="D67" i="58"/>
  <c r="E71" i="58" s="1"/>
  <c r="H69" i="58"/>
  <c r="K57" i="58"/>
  <c r="D56" i="58"/>
  <c r="E62" i="58" s="1"/>
  <c r="M12" i="58"/>
  <c r="N15" i="58" s="1"/>
  <c r="D19" i="58"/>
  <c r="D18" i="58"/>
  <c r="K47" i="58"/>
  <c r="K53" i="58"/>
  <c r="K49" i="58"/>
  <c r="D17" i="58"/>
  <c r="D15" i="58"/>
  <c r="H49" i="58"/>
  <c r="H53" i="58"/>
  <c r="H47" i="58"/>
  <c r="D13" i="58"/>
  <c r="N43" i="58"/>
  <c r="N38" i="58"/>
  <c r="N40" i="58"/>
  <c r="N35" i="58"/>
  <c r="K35" i="58"/>
  <c r="K43" i="58"/>
  <c r="D16" i="58"/>
  <c r="H40" i="58"/>
  <c r="D34" i="58"/>
  <c r="E41" i="58" s="1"/>
  <c r="H37" i="58"/>
  <c r="H42" i="58"/>
  <c r="J12" i="58"/>
  <c r="K12" i="58" s="1"/>
  <c r="K27" i="58"/>
  <c r="K29" i="58"/>
  <c r="K25" i="58"/>
  <c r="G12" i="58"/>
  <c r="H34" i="58" s="1"/>
  <c r="D45" i="61"/>
  <c r="E47" i="61" s="1"/>
  <c r="H47" i="61"/>
  <c r="H49" i="61"/>
  <c r="D56" i="61"/>
  <c r="E65" i="61" s="1"/>
  <c r="D67" i="61"/>
  <c r="E72" i="61" s="1"/>
  <c r="H70" i="61"/>
  <c r="H74" i="61"/>
  <c r="P12" i="61"/>
  <c r="Q45" i="61" s="1"/>
  <c r="D16" i="61"/>
  <c r="D20" i="61"/>
  <c r="K47" i="61"/>
  <c r="K49" i="61"/>
  <c r="Q71" i="61"/>
  <c r="Q75" i="61"/>
  <c r="H64" i="61"/>
  <c r="Q74" i="61"/>
  <c r="H46" i="61"/>
  <c r="H48" i="61"/>
  <c r="H57" i="61"/>
  <c r="H68" i="61"/>
  <c r="N69" i="61"/>
  <c r="H72" i="61"/>
  <c r="N73" i="61"/>
  <c r="H76" i="61"/>
  <c r="H53" i="61"/>
  <c r="H73" i="61"/>
  <c r="D23" i="61"/>
  <c r="E25" i="61" s="1"/>
  <c r="H28" i="61"/>
  <c r="K46" i="61"/>
  <c r="K48" i="61"/>
  <c r="K57" i="61"/>
  <c r="K68" i="61"/>
  <c r="Q69" i="61"/>
  <c r="K72" i="61"/>
  <c r="Q73" i="61"/>
  <c r="K76" i="61"/>
  <c r="H51" i="61"/>
  <c r="H60" i="61"/>
  <c r="H35" i="61"/>
  <c r="H37" i="61"/>
  <c r="H39" i="61"/>
  <c r="H41" i="61"/>
  <c r="H50" i="61"/>
  <c r="H52" i="61"/>
  <c r="N57" i="61"/>
  <c r="H59" i="61"/>
  <c r="H61" i="61"/>
  <c r="H63" i="61"/>
  <c r="H65" i="61"/>
  <c r="N68" i="61"/>
  <c r="H71" i="61"/>
  <c r="N72" i="61"/>
  <c r="H75" i="61"/>
  <c r="N76" i="61"/>
  <c r="H58" i="61"/>
  <c r="Q70" i="61"/>
  <c r="K35" i="61"/>
  <c r="K37" i="61"/>
  <c r="K39" i="61"/>
  <c r="K41" i="61"/>
  <c r="K50" i="61"/>
  <c r="K52" i="61"/>
  <c r="N59" i="61"/>
  <c r="N61" i="61"/>
  <c r="N63" i="61"/>
  <c r="Q68" i="61"/>
  <c r="K71" i="61"/>
  <c r="Q72" i="61"/>
  <c r="E60" i="60"/>
  <c r="E62" i="60"/>
  <c r="E59" i="60"/>
  <c r="E61" i="60"/>
  <c r="E71" i="60"/>
  <c r="E63" i="60"/>
  <c r="E57" i="60"/>
  <c r="E64" i="60"/>
  <c r="E65" i="60"/>
  <c r="H57" i="60"/>
  <c r="H59" i="60"/>
  <c r="H31" i="60"/>
  <c r="D45" i="60"/>
  <c r="E52" i="60" s="1"/>
  <c r="K51" i="60"/>
  <c r="K53" i="60"/>
  <c r="K57" i="60"/>
  <c r="H62" i="60"/>
  <c r="N70" i="60"/>
  <c r="H72" i="60"/>
  <c r="K75" i="60"/>
  <c r="E24" i="60"/>
  <c r="H46" i="60"/>
  <c r="H48" i="60"/>
  <c r="H60" i="60"/>
  <c r="H24" i="60"/>
  <c r="H32" i="60"/>
  <c r="K36" i="60"/>
  <c r="K38" i="60"/>
  <c r="K40" i="60"/>
  <c r="H50" i="60"/>
  <c r="H52" i="60"/>
  <c r="H54" i="60"/>
  <c r="E58" i="60"/>
  <c r="H63" i="60"/>
  <c r="H71" i="60"/>
  <c r="K74" i="60"/>
  <c r="H27" i="60"/>
  <c r="K50" i="60"/>
  <c r="K52" i="60"/>
  <c r="H58" i="60"/>
  <c r="H68" i="60"/>
  <c r="K71" i="60"/>
  <c r="N74" i="60"/>
  <c r="H76" i="60"/>
  <c r="H30" i="60"/>
  <c r="H61" i="60"/>
  <c r="K68" i="60"/>
  <c r="N71" i="60"/>
  <c r="H73" i="60"/>
  <c r="K76" i="60"/>
  <c r="H35" i="60"/>
  <c r="H37" i="60"/>
  <c r="H39" i="60"/>
  <c r="H41" i="60"/>
  <c r="H47" i="60"/>
  <c r="N68" i="60"/>
  <c r="E65" i="58"/>
  <c r="D14" i="58"/>
  <c r="H59" i="58"/>
  <c r="H61" i="58"/>
  <c r="H65" i="58"/>
  <c r="D45" i="58"/>
  <c r="E50" i="58" s="1"/>
  <c r="K63" i="58"/>
  <c r="N75" i="58"/>
  <c r="H24" i="58"/>
  <c r="H26" i="58"/>
  <c r="H28" i="58"/>
  <c r="H30" i="58"/>
  <c r="H32" i="58"/>
  <c r="N37" i="58"/>
  <c r="H39" i="58"/>
  <c r="K42" i="58"/>
  <c r="K69" i="58"/>
  <c r="N72" i="58"/>
  <c r="H74" i="58"/>
  <c r="H63" i="58"/>
  <c r="K24" i="58"/>
  <c r="K26" i="58"/>
  <c r="K28" i="58"/>
  <c r="K30" i="58"/>
  <c r="K32" i="58"/>
  <c r="H36" i="58"/>
  <c r="K39" i="58"/>
  <c r="N42" i="58"/>
  <c r="H46" i="58"/>
  <c r="H48" i="58"/>
  <c r="H50" i="58"/>
  <c r="H52" i="58"/>
  <c r="H54" i="58"/>
  <c r="N69" i="58"/>
  <c r="H71" i="58"/>
  <c r="K74" i="58"/>
  <c r="H57" i="58"/>
  <c r="K37" i="58"/>
  <c r="K61" i="58"/>
  <c r="K36" i="58"/>
  <c r="N39" i="58"/>
  <c r="H41" i="58"/>
  <c r="K46" i="58"/>
  <c r="K48" i="58"/>
  <c r="K50" i="58"/>
  <c r="K52" i="58"/>
  <c r="K54" i="58"/>
  <c r="H58" i="58"/>
  <c r="H60" i="58"/>
  <c r="H62" i="58"/>
  <c r="H64" i="58"/>
  <c r="H68" i="58"/>
  <c r="K71" i="58"/>
  <c r="N74" i="58"/>
  <c r="H76" i="58"/>
  <c r="D23" i="58"/>
  <c r="E32" i="58" s="1"/>
  <c r="N36" i="58"/>
  <c r="H38" i="58"/>
  <c r="K41" i="58"/>
  <c r="K58" i="58"/>
  <c r="K60" i="58"/>
  <c r="K62" i="58"/>
  <c r="K64" i="58"/>
  <c r="K68" i="58"/>
  <c r="N71" i="58"/>
  <c r="H73" i="58"/>
  <c r="K76" i="58"/>
  <c r="K40" i="58"/>
  <c r="N70" i="58"/>
  <c r="K59" i="58"/>
  <c r="H25" i="58"/>
  <c r="H27" i="58"/>
  <c r="H29" i="58"/>
  <c r="H35" i="58"/>
  <c r="N68" i="58"/>
  <c r="E29" i="57"/>
  <c r="E24" i="57"/>
  <c r="E26" i="57"/>
  <c r="E32" i="57"/>
  <c r="E28" i="57"/>
  <c r="E30" i="57"/>
  <c r="E31" i="57"/>
  <c r="K21" i="57"/>
  <c r="K15" i="57"/>
  <c r="K16" i="57"/>
  <c r="D16" i="57"/>
  <c r="D20" i="57"/>
  <c r="D34" i="57"/>
  <c r="E42" i="57" s="1"/>
  <c r="H36" i="57"/>
  <c r="H38" i="57"/>
  <c r="H40" i="57"/>
  <c r="H42" i="57"/>
  <c r="H51" i="57"/>
  <c r="H53" i="57"/>
  <c r="H58" i="57"/>
  <c r="H60" i="57"/>
  <c r="H62" i="57"/>
  <c r="H64" i="57"/>
  <c r="H69" i="57"/>
  <c r="N70" i="57"/>
  <c r="H73" i="57"/>
  <c r="N74" i="57"/>
  <c r="Q75" i="57"/>
  <c r="D17" i="57"/>
  <c r="D21" i="57"/>
  <c r="E25" i="57"/>
  <c r="H30" i="57"/>
  <c r="K36" i="57"/>
  <c r="K38" i="57"/>
  <c r="K40" i="57"/>
  <c r="K42" i="57"/>
  <c r="K51" i="57"/>
  <c r="K53" i="57"/>
  <c r="N58" i="57"/>
  <c r="N60" i="57"/>
  <c r="N62" i="57"/>
  <c r="N64" i="57"/>
  <c r="K69" i="57"/>
  <c r="Q70" i="57"/>
  <c r="K73" i="57"/>
  <c r="Q74" i="57"/>
  <c r="Q71" i="57"/>
  <c r="H76" i="57"/>
  <c r="D14" i="57"/>
  <c r="D18" i="57"/>
  <c r="H28" i="57"/>
  <c r="K46" i="57"/>
  <c r="K48" i="57"/>
  <c r="K57" i="57"/>
  <c r="K67" i="57"/>
  <c r="K68" i="57"/>
  <c r="Q69" i="57"/>
  <c r="K72" i="57"/>
  <c r="Q73" i="57"/>
  <c r="K76" i="57"/>
  <c r="D56" i="57"/>
  <c r="E57" i="57" s="1"/>
  <c r="D67" i="57"/>
  <c r="E70" i="57" s="1"/>
  <c r="H35" i="57"/>
  <c r="H37" i="57"/>
  <c r="H39" i="57"/>
  <c r="H41" i="57"/>
  <c r="H50" i="57"/>
  <c r="H52" i="57"/>
  <c r="N57" i="57"/>
  <c r="H59" i="57"/>
  <c r="H61" i="57"/>
  <c r="H63" i="57"/>
  <c r="N68" i="57"/>
  <c r="H71" i="57"/>
  <c r="N72" i="57"/>
  <c r="N76" i="57"/>
  <c r="K35" i="57"/>
  <c r="K37" i="57"/>
  <c r="K39" i="57"/>
  <c r="K41" i="57"/>
  <c r="K50" i="57"/>
  <c r="K52" i="57"/>
  <c r="N59" i="57"/>
  <c r="N61" i="57"/>
  <c r="N63" i="57"/>
  <c r="Q68" i="57"/>
  <c r="K71" i="57"/>
  <c r="Q72" i="57"/>
  <c r="E42" i="55"/>
  <c r="E47" i="55"/>
  <c r="E52" i="55"/>
  <c r="E74" i="55"/>
  <c r="E70" i="55"/>
  <c r="E72" i="55"/>
  <c r="E73" i="55"/>
  <c r="E53" i="55"/>
  <c r="E57" i="55"/>
  <c r="E65" i="55"/>
  <c r="E63" i="55"/>
  <c r="E61" i="55"/>
  <c r="E59" i="55"/>
  <c r="E38" i="55"/>
  <c r="E48" i="55"/>
  <c r="E49" i="55"/>
  <c r="E54" i="55"/>
  <c r="E75" i="55"/>
  <c r="E39" i="55"/>
  <c r="E43" i="55"/>
  <c r="E35" i="55"/>
  <c r="E37" i="55"/>
  <c r="E40" i="55"/>
  <c r="E50" i="55"/>
  <c r="E71" i="55"/>
  <c r="H57" i="55"/>
  <c r="D14" i="55"/>
  <c r="D15" i="55"/>
  <c r="D16" i="55"/>
  <c r="D17" i="55"/>
  <c r="D19" i="55"/>
  <c r="D20" i="55"/>
  <c r="D21" i="55"/>
  <c r="N35" i="55"/>
  <c r="H37" i="55"/>
  <c r="K40" i="55"/>
  <c r="N43" i="55"/>
  <c r="K47" i="55"/>
  <c r="K49" i="55"/>
  <c r="K51" i="55"/>
  <c r="K53" i="55"/>
  <c r="H56" i="55"/>
  <c r="K57" i="55"/>
  <c r="H59" i="55"/>
  <c r="H61" i="55"/>
  <c r="H63" i="55"/>
  <c r="H65" i="55"/>
  <c r="E69" i="55"/>
  <c r="N70" i="55"/>
  <c r="H72" i="55"/>
  <c r="K75" i="55"/>
  <c r="H24" i="55"/>
  <c r="H26" i="55"/>
  <c r="H28" i="55"/>
  <c r="H30" i="55"/>
  <c r="H32" i="55"/>
  <c r="E36" i="55"/>
  <c r="N37" i="55"/>
  <c r="K42" i="55"/>
  <c r="E46" i="55"/>
  <c r="K56" i="55"/>
  <c r="N72" i="55"/>
  <c r="H74" i="55"/>
  <c r="H23" i="55"/>
  <c r="K24" i="55"/>
  <c r="K26" i="55"/>
  <c r="K28" i="55"/>
  <c r="K30" i="55"/>
  <c r="K32" i="55"/>
  <c r="N34" i="55"/>
  <c r="H36" i="55"/>
  <c r="K39" i="55"/>
  <c r="N42" i="55"/>
  <c r="H46" i="55"/>
  <c r="H48" i="55"/>
  <c r="H50" i="55"/>
  <c r="H52" i="55"/>
  <c r="H54" i="55"/>
  <c r="E58" i="55"/>
  <c r="N69" i="55"/>
  <c r="H71" i="55"/>
  <c r="K74" i="55"/>
  <c r="K36" i="55"/>
  <c r="N39" i="55"/>
  <c r="H41" i="55"/>
  <c r="K46" i="55"/>
  <c r="K48" i="55"/>
  <c r="K50" i="55"/>
  <c r="K52" i="55"/>
  <c r="K54" i="55"/>
  <c r="H58" i="55"/>
  <c r="H60" i="55"/>
  <c r="H62" i="55"/>
  <c r="H68" i="55"/>
  <c r="K71" i="55"/>
  <c r="N74" i="55"/>
  <c r="H76" i="55"/>
  <c r="K61" i="55"/>
  <c r="K65" i="55"/>
  <c r="E27" i="55"/>
  <c r="E29" i="55"/>
  <c r="N36" i="55"/>
  <c r="K41" i="55"/>
  <c r="K58" i="55"/>
  <c r="K60" i="55"/>
  <c r="K62" i="55"/>
  <c r="K64" i="55"/>
  <c r="H67" i="55"/>
  <c r="K68" i="55"/>
  <c r="N71" i="55"/>
  <c r="H73" i="55"/>
  <c r="K76" i="55"/>
  <c r="H25" i="55"/>
  <c r="H27" i="55"/>
  <c r="H29" i="55"/>
  <c r="H35" i="55"/>
  <c r="N68" i="55"/>
  <c r="N56" i="61" l="1"/>
  <c r="N12" i="61"/>
  <c r="E31" i="60"/>
  <c r="D12" i="58"/>
  <c r="N17" i="57"/>
  <c r="N12" i="57"/>
  <c r="E24" i="55"/>
  <c r="E28" i="55"/>
  <c r="E30" i="55"/>
  <c r="N13" i="61"/>
  <c r="N14" i="61"/>
  <c r="N34" i="61"/>
  <c r="N21" i="61"/>
  <c r="K34" i="61"/>
  <c r="K67" i="61"/>
  <c r="K45" i="61"/>
  <c r="E75" i="61"/>
  <c r="E76" i="61"/>
  <c r="E68" i="61"/>
  <c r="E60" i="61"/>
  <c r="E64" i="61"/>
  <c r="E59" i="61"/>
  <c r="E63" i="61"/>
  <c r="E58" i="61"/>
  <c r="D12" i="61"/>
  <c r="E13" i="61" s="1"/>
  <c r="E28" i="61"/>
  <c r="E32" i="55"/>
  <c r="E26" i="55"/>
  <c r="E31" i="55"/>
  <c r="N12" i="55"/>
  <c r="N14" i="55"/>
  <c r="N16" i="55"/>
  <c r="N19" i="55"/>
  <c r="N21" i="55"/>
  <c r="N67" i="55"/>
  <c r="E60" i="55"/>
  <c r="N20" i="55"/>
  <c r="N18" i="55"/>
  <c r="E62" i="55"/>
  <c r="N13" i="55"/>
  <c r="N15" i="55"/>
  <c r="N56" i="55"/>
  <c r="N17" i="55"/>
  <c r="N67" i="61"/>
  <c r="N16" i="61"/>
  <c r="N45" i="61"/>
  <c r="N20" i="61"/>
  <c r="N15" i="61"/>
  <c r="N18" i="61"/>
  <c r="N17" i="61"/>
  <c r="N23" i="61"/>
  <c r="N19" i="61"/>
  <c r="K14" i="61"/>
  <c r="K21" i="61"/>
  <c r="K12" i="61"/>
  <c r="K56" i="61"/>
  <c r="K20" i="61"/>
  <c r="K16" i="61"/>
  <c r="K18" i="61"/>
  <c r="K23" i="61"/>
  <c r="K13" i="61"/>
  <c r="K17" i="61"/>
  <c r="K15" i="61"/>
  <c r="E49" i="61"/>
  <c r="E54" i="61"/>
  <c r="H34" i="61"/>
  <c r="H14" i="61"/>
  <c r="E53" i="61"/>
  <c r="E51" i="61"/>
  <c r="E48" i="61"/>
  <c r="H67" i="61"/>
  <c r="E50" i="61"/>
  <c r="H56" i="61"/>
  <c r="H45" i="61"/>
  <c r="E52" i="61"/>
  <c r="H17" i="61"/>
  <c r="H16" i="61"/>
  <c r="H12" i="61"/>
  <c r="Q56" i="61"/>
  <c r="H15" i="61"/>
  <c r="H23" i="61"/>
  <c r="H13" i="61"/>
  <c r="H19" i="61"/>
  <c r="H20" i="61"/>
  <c r="H18" i="61"/>
  <c r="E36" i="61"/>
  <c r="E41" i="61"/>
  <c r="E42" i="61"/>
  <c r="E40" i="61"/>
  <c r="E37" i="61"/>
  <c r="E43" i="61"/>
  <c r="E39" i="61"/>
  <c r="E35" i="61"/>
  <c r="Q56" i="57"/>
  <c r="E72" i="57"/>
  <c r="E74" i="57"/>
  <c r="E76" i="57"/>
  <c r="E71" i="57"/>
  <c r="Q67" i="57"/>
  <c r="Q21" i="57"/>
  <c r="Q17" i="57"/>
  <c r="Q12" i="57"/>
  <c r="Q13" i="57"/>
  <c r="Q20" i="57"/>
  <c r="Q16" i="57"/>
  <c r="Q18" i="57"/>
  <c r="Q14" i="57"/>
  <c r="N20" i="57"/>
  <c r="K12" i="57"/>
  <c r="K18" i="57"/>
  <c r="K20" i="57"/>
  <c r="K56" i="57"/>
  <c r="K34" i="57"/>
  <c r="K13" i="57"/>
  <c r="K14" i="57"/>
  <c r="K17" i="57"/>
  <c r="K45" i="57"/>
  <c r="K19" i="57"/>
  <c r="E62" i="57"/>
  <c r="Q19" i="57"/>
  <c r="Q15" i="57"/>
  <c r="Q34" i="57"/>
  <c r="Q45" i="57"/>
  <c r="H56" i="57"/>
  <c r="H18" i="57"/>
  <c r="H14" i="57"/>
  <c r="E53" i="57"/>
  <c r="E48" i="57"/>
  <c r="E52" i="57"/>
  <c r="E51" i="57"/>
  <c r="E46" i="57"/>
  <c r="E50" i="57"/>
  <c r="H34" i="57"/>
  <c r="E49" i="57"/>
  <c r="E47" i="57"/>
  <c r="N15" i="57"/>
  <c r="N23" i="57"/>
  <c r="N13" i="57"/>
  <c r="N34" i="57"/>
  <c r="N67" i="57"/>
  <c r="N16" i="57"/>
  <c r="N56" i="57"/>
  <c r="N14" i="57"/>
  <c r="N21" i="57"/>
  <c r="N18" i="57"/>
  <c r="N45" i="57"/>
  <c r="N19" i="57"/>
  <c r="H67" i="57"/>
  <c r="E41" i="57"/>
  <c r="H45" i="57"/>
  <c r="H23" i="57"/>
  <c r="H16" i="57"/>
  <c r="H15" i="57"/>
  <c r="H20" i="57"/>
  <c r="H17" i="57"/>
  <c r="H12" i="57"/>
  <c r="H13" i="57"/>
  <c r="H21" i="57"/>
  <c r="E35" i="57"/>
  <c r="E37" i="57"/>
  <c r="E39" i="57"/>
  <c r="N16" i="60"/>
  <c r="N14" i="60"/>
  <c r="N21" i="60"/>
  <c r="N34" i="60"/>
  <c r="E72" i="60"/>
  <c r="E74" i="60"/>
  <c r="E68" i="60"/>
  <c r="E69" i="60"/>
  <c r="E76" i="60"/>
  <c r="E75" i="60"/>
  <c r="E70" i="60"/>
  <c r="D12" i="60"/>
  <c r="E12" i="60" s="1"/>
  <c r="K21" i="60"/>
  <c r="E54" i="60"/>
  <c r="E53" i="60"/>
  <c r="E51" i="60"/>
  <c r="N19" i="60"/>
  <c r="N23" i="60"/>
  <c r="N17" i="60"/>
  <c r="N13" i="60"/>
  <c r="N15" i="60"/>
  <c r="N45" i="60"/>
  <c r="N12" i="60"/>
  <c r="N20" i="60"/>
  <c r="E41" i="60"/>
  <c r="N56" i="60"/>
  <c r="N67" i="60"/>
  <c r="K13" i="60"/>
  <c r="E37" i="60"/>
  <c r="K16" i="60"/>
  <c r="K19" i="60"/>
  <c r="K17" i="60"/>
  <c r="K14" i="60"/>
  <c r="K20" i="60"/>
  <c r="K34" i="60"/>
  <c r="K12" i="60"/>
  <c r="K67" i="60"/>
  <c r="K45" i="60"/>
  <c r="K56" i="60"/>
  <c r="K18" i="60"/>
  <c r="K23" i="60"/>
  <c r="E39" i="60"/>
  <c r="E43" i="60"/>
  <c r="E40" i="60"/>
  <c r="E36" i="60"/>
  <c r="E42" i="60"/>
  <c r="E38" i="60"/>
  <c r="H18" i="60"/>
  <c r="H67" i="60"/>
  <c r="H23" i="60"/>
  <c r="H14" i="60"/>
  <c r="H45" i="60"/>
  <c r="H56" i="60"/>
  <c r="H16" i="60"/>
  <c r="H15" i="60"/>
  <c r="E27" i="60"/>
  <c r="E29" i="60"/>
  <c r="E30" i="60"/>
  <c r="E25" i="60"/>
  <c r="H21" i="60"/>
  <c r="E26" i="60"/>
  <c r="H13" i="60"/>
  <c r="E28" i="60"/>
  <c r="H12" i="60"/>
  <c r="H34" i="60"/>
  <c r="H19" i="60"/>
  <c r="H20" i="60"/>
  <c r="N67" i="58"/>
  <c r="N34" i="58"/>
  <c r="N56" i="58"/>
  <c r="N13" i="58"/>
  <c r="N16" i="58"/>
  <c r="N14" i="58"/>
  <c r="N12" i="58"/>
  <c r="E72" i="58"/>
  <c r="E75" i="58"/>
  <c r="E74" i="58"/>
  <c r="E69" i="58"/>
  <c r="E73" i="58"/>
  <c r="E70" i="58"/>
  <c r="E68" i="58"/>
  <c r="E76" i="58"/>
  <c r="E64" i="58"/>
  <c r="E58" i="58"/>
  <c r="E60" i="58"/>
  <c r="E61" i="58"/>
  <c r="E63" i="58"/>
  <c r="E59" i="58"/>
  <c r="E57" i="58"/>
  <c r="N45" i="58"/>
  <c r="N23" i="58"/>
  <c r="N19" i="58"/>
  <c r="N21" i="58"/>
  <c r="N17" i="58"/>
  <c r="N20" i="58"/>
  <c r="N18" i="58"/>
  <c r="E51" i="58"/>
  <c r="E49" i="58"/>
  <c r="H23" i="58"/>
  <c r="E52" i="58"/>
  <c r="K56" i="58"/>
  <c r="K19" i="58"/>
  <c r="K23" i="58"/>
  <c r="K45" i="58"/>
  <c r="K34" i="58"/>
  <c r="K18" i="58"/>
  <c r="K17" i="58"/>
  <c r="K21" i="58"/>
  <c r="K20" i="58"/>
  <c r="K16" i="58"/>
  <c r="K15" i="58"/>
  <c r="K13" i="58"/>
  <c r="K14" i="58"/>
  <c r="K67" i="58"/>
  <c r="E36" i="58"/>
  <c r="E37" i="58"/>
  <c r="H15" i="58"/>
  <c r="E39" i="58"/>
  <c r="E40" i="58"/>
  <c r="H13" i="58"/>
  <c r="E35" i="58"/>
  <c r="E43" i="58"/>
  <c r="H21" i="58"/>
  <c r="H45" i="58"/>
  <c r="H16" i="58"/>
  <c r="E38" i="58"/>
  <c r="H19" i="58"/>
  <c r="H67" i="58"/>
  <c r="E42" i="58"/>
  <c r="H12" i="58"/>
  <c r="E29" i="58"/>
  <c r="H56" i="58"/>
  <c r="H20" i="58"/>
  <c r="H14" i="58"/>
  <c r="H17" i="58"/>
  <c r="H18" i="58"/>
  <c r="Q12" i="61"/>
  <c r="Q23" i="61"/>
  <c r="Q20" i="61"/>
  <c r="Q16" i="61"/>
  <c r="Q19" i="61"/>
  <c r="Q15" i="61"/>
  <c r="E74" i="61"/>
  <c r="Q17" i="61"/>
  <c r="E73" i="61"/>
  <c r="Q21" i="61"/>
  <c r="E69" i="61"/>
  <c r="E26" i="61"/>
  <c r="E30" i="61"/>
  <c r="E32" i="61"/>
  <c r="E24" i="61"/>
  <c r="E29" i="61"/>
  <c r="Q34" i="61"/>
  <c r="E57" i="61"/>
  <c r="E62" i="61"/>
  <c r="E31" i="61"/>
  <c r="E27" i="61"/>
  <c r="E71" i="61"/>
  <c r="Q67" i="61"/>
  <c r="Q14" i="61"/>
  <c r="E46" i="61"/>
  <c r="E61" i="61"/>
  <c r="Q13" i="61"/>
  <c r="Q18" i="61"/>
  <c r="E70" i="61"/>
  <c r="E49" i="60"/>
  <c r="E47" i="60"/>
  <c r="E46" i="60"/>
  <c r="E48" i="60"/>
  <c r="E50" i="60"/>
  <c r="E47" i="58"/>
  <c r="E28" i="58"/>
  <c r="E53" i="58"/>
  <c r="E48" i="58"/>
  <c r="E26" i="58"/>
  <c r="E31" i="58"/>
  <c r="E30" i="58"/>
  <c r="E54" i="58"/>
  <c r="E25" i="58"/>
  <c r="E24" i="58"/>
  <c r="E46" i="58"/>
  <c r="E27" i="58"/>
  <c r="E61" i="57"/>
  <c r="E59" i="57"/>
  <c r="E69" i="57"/>
  <c r="E63" i="57"/>
  <c r="E64" i="57"/>
  <c r="E43" i="57"/>
  <c r="E58" i="57"/>
  <c r="E38" i="57"/>
  <c r="E73" i="57"/>
  <c r="D12" i="57"/>
  <c r="E67" i="57" s="1"/>
  <c r="E75" i="57"/>
  <c r="E60" i="57"/>
  <c r="E65" i="57"/>
  <c r="E36" i="57"/>
  <c r="E68" i="57"/>
  <c r="E40" i="57"/>
  <c r="D12" i="55"/>
  <c r="E21" i="55" s="1"/>
  <c r="E13" i="55" l="1"/>
  <c r="E15" i="55"/>
  <c r="E16" i="55"/>
  <c r="E17" i="55"/>
  <c r="E14" i="55"/>
  <c r="E20" i="55"/>
  <c r="E19" i="55"/>
  <c r="E20" i="61"/>
  <c r="E18" i="57"/>
  <c r="E17" i="57"/>
  <c r="E34" i="57"/>
  <c r="E45" i="60"/>
  <c r="E18" i="60"/>
  <c r="E14" i="60"/>
  <c r="E21" i="60"/>
  <c r="E23" i="60"/>
  <c r="E34" i="60"/>
  <c r="E19" i="60"/>
  <c r="E13" i="60"/>
  <c r="E56" i="60"/>
  <c r="E15" i="60"/>
  <c r="E67" i="60"/>
  <c r="E16" i="60"/>
  <c r="E20" i="60"/>
  <c r="E17" i="60"/>
  <c r="E45" i="61"/>
  <c r="E23" i="61"/>
  <c r="E16" i="61"/>
  <c r="E12" i="61"/>
  <c r="E19" i="61"/>
  <c r="E18" i="61"/>
  <c r="E14" i="61"/>
  <c r="E15" i="61"/>
  <c r="E34" i="61"/>
  <c r="E17" i="61"/>
  <c r="E21" i="61"/>
  <c r="E67" i="61"/>
  <c r="E56" i="61"/>
  <c r="E12" i="58"/>
  <c r="E18" i="58"/>
  <c r="E67" i="58"/>
  <c r="E13" i="58"/>
  <c r="E34" i="58"/>
  <c r="E16" i="58"/>
  <c r="E19" i="58"/>
  <c r="E15" i="58"/>
  <c r="E21" i="58"/>
  <c r="E17" i="58"/>
  <c r="E56" i="58"/>
  <c r="E20" i="58"/>
  <c r="E14" i="58"/>
  <c r="E45" i="58"/>
  <c r="E23" i="58"/>
  <c r="E13" i="57"/>
  <c r="E12" i="57"/>
  <c r="E15" i="57"/>
  <c r="E45" i="57"/>
  <c r="E23" i="57"/>
  <c r="E19" i="57"/>
  <c r="E16" i="57"/>
  <c r="E14" i="57"/>
  <c r="E21" i="57"/>
  <c r="E56" i="57"/>
  <c r="E20" i="57"/>
  <c r="E23" i="55"/>
  <c r="E12" i="55"/>
  <c r="E18" i="55"/>
  <c r="E34" i="55"/>
  <c r="E45" i="55"/>
  <c r="E56" i="55"/>
  <c r="E67" i="55"/>
  <c r="M34" i="41" l="1"/>
  <c r="M12" i="54"/>
  <c r="D76" i="54"/>
  <c r="D75" i="54"/>
  <c r="D74" i="54"/>
  <c r="D73" i="54"/>
  <c r="D72" i="54"/>
  <c r="D71" i="54"/>
  <c r="D70" i="54"/>
  <c r="D69" i="54"/>
  <c r="D68" i="54"/>
  <c r="M67" i="54"/>
  <c r="J67" i="54"/>
  <c r="K73" i="54" s="1"/>
  <c r="G67" i="54"/>
  <c r="H70" i="54" s="1"/>
  <c r="D65" i="54"/>
  <c r="D64" i="54"/>
  <c r="D63" i="54"/>
  <c r="D62" i="54"/>
  <c r="D61" i="54"/>
  <c r="D60" i="54"/>
  <c r="D59" i="54"/>
  <c r="D58" i="54"/>
  <c r="D57" i="54"/>
  <c r="M56" i="54"/>
  <c r="N57" i="54" s="1"/>
  <c r="J56" i="54"/>
  <c r="K64" i="54" s="1"/>
  <c r="G56" i="54"/>
  <c r="H65" i="54" s="1"/>
  <c r="D54" i="54"/>
  <c r="D53" i="54"/>
  <c r="D52" i="54"/>
  <c r="D51" i="54"/>
  <c r="D50" i="54"/>
  <c r="D49" i="54"/>
  <c r="D48" i="54"/>
  <c r="D47" i="54"/>
  <c r="D46" i="54"/>
  <c r="M45" i="54"/>
  <c r="J45" i="54"/>
  <c r="K47" i="54" s="1"/>
  <c r="G45" i="54"/>
  <c r="H51" i="54" s="1"/>
  <c r="D43" i="54"/>
  <c r="D42" i="54"/>
  <c r="D41" i="54"/>
  <c r="D40" i="54"/>
  <c r="D39" i="54"/>
  <c r="D38" i="54"/>
  <c r="D37" i="54"/>
  <c r="D36" i="54"/>
  <c r="D35" i="54"/>
  <c r="M34" i="54"/>
  <c r="J34" i="54"/>
  <c r="K38" i="54" s="1"/>
  <c r="G34" i="54"/>
  <c r="H43" i="54" s="1"/>
  <c r="D21" i="54"/>
  <c r="M23" i="54"/>
  <c r="J23" i="54"/>
  <c r="G23" i="54"/>
  <c r="J21" i="54"/>
  <c r="G21" i="54"/>
  <c r="J20" i="54"/>
  <c r="G20" i="54"/>
  <c r="J19" i="54"/>
  <c r="G19" i="54"/>
  <c r="J18" i="54"/>
  <c r="G18" i="54"/>
  <c r="J17" i="54"/>
  <c r="G17" i="54"/>
  <c r="J16" i="54"/>
  <c r="G16" i="54"/>
  <c r="J15" i="54"/>
  <c r="G15" i="54"/>
  <c r="J14" i="54"/>
  <c r="G14" i="54"/>
  <c r="J13" i="54"/>
  <c r="G13" i="54"/>
  <c r="M13" i="53"/>
  <c r="P13" i="53"/>
  <c r="G13" i="53"/>
  <c r="M67" i="53"/>
  <c r="N73" i="53" s="1"/>
  <c r="M56" i="53"/>
  <c r="N63" i="53" s="1"/>
  <c r="M45" i="53"/>
  <c r="M34" i="53"/>
  <c r="M21" i="53"/>
  <c r="M20" i="53"/>
  <c r="M19" i="53"/>
  <c r="M18" i="53"/>
  <c r="M17" i="53"/>
  <c r="M16" i="53"/>
  <c r="M15" i="53"/>
  <c r="M14" i="53"/>
  <c r="P67" i="53"/>
  <c r="Q76" i="53" s="1"/>
  <c r="J67" i="53"/>
  <c r="K73" i="53" s="1"/>
  <c r="G67" i="53"/>
  <c r="H70" i="53" s="1"/>
  <c r="P56" i="53"/>
  <c r="J56" i="53"/>
  <c r="G56" i="53"/>
  <c r="H64" i="53" s="1"/>
  <c r="P45" i="53"/>
  <c r="J45" i="53"/>
  <c r="K46" i="53" s="1"/>
  <c r="G45" i="53"/>
  <c r="H49" i="53" s="1"/>
  <c r="P34" i="53"/>
  <c r="J34" i="53"/>
  <c r="K42" i="53" s="1"/>
  <c r="G34" i="53"/>
  <c r="H43" i="53" s="1"/>
  <c r="P21" i="53"/>
  <c r="J21" i="53"/>
  <c r="G21" i="53"/>
  <c r="P20" i="53"/>
  <c r="J20" i="53"/>
  <c r="G20" i="53"/>
  <c r="P19" i="53"/>
  <c r="J19" i="53"/>
  <c r="G19" i="53"/>
  <c r="P18" i="53"/>
  <c r="J18" i="53"/>
  <c r="G18" i="53"/>
  <c r="P17" i="53"/>
  <c r="J17" i="53"/>
  <c r="G17" i="53"/>
  <c r="P16" i="53"/>
  <c r="J16" i="53"/>
  <c r="G16" i="53"/>
  <c r="P15" i="53"/>
  <c r="J15" i="53"/>
  <c r="G15" i="53"/>
  <c r="P14" i="53"/>
  <c r="J14" i="53"/>
  <c r="G14" i="53"/>
  <c r="J13" i="53"/>
  <c r="D76" i="52"/>
  <c r="D75" i="52"/>
  <c r="D74" i="52"/>
  <c r="D73" i="52"/>
  <c r="D72" i="52"/>
  <c r="D71" i="52"/>
  <c r="D70" i="52"/>
  <c r="D69" i="52"/>
  <c r="D68" i="52"/>
  <c r="M67" i="52"/>
  <c r="N76" i="52" s="1"/>
  <c r="J67" i="52"/>
  <c r="K73" i="52" s="1"/>
  <c r="G67" i="52"/>
  <c r="H70" i="52" s="1"/>
  <c r="D65" i="52"/>
  <c r="D64" i="52"/>
  <c r="D63" i="52"/>
  <c r="D62" i="52"/>
  <c r="D61" i="52"/>
  <c r="D60" i="52"/>
  <c r="D59" i="52"/>
  <c r="D58" i="52"/>
  <c r="D57" i="52"/>
  <c r="M56" i="52"/>
  <c r="K57" i="52" s="1"/>
  <c r="J56" i="52"/>
  <c r="G56" i="52"/>
  <c r="H64" i="52" s="1"/>
  <c r="D54" i="52"/>
  <c r="D53" i="52"/>
  <c r="D52" i="52"/>
  <c r="D51" i="52"/>
  <c r="D50" i="52"/>
  <c r="D49" i="52"/>
  <c r="D48" i="52"/>
  <c r="D47" i="52"/>
  <c r="D46" i="52"/>
  <c r="M45" i="52"/>
  <c r="N49" i="52" s="1"/>
  <c r="J45" i="52"/>
  <c r="G45" i="52"/>
  <c r="H49" i="52" s="1"/>
  <c r="D43" i="52"/>
  <c r="D42" i="52"/>
  <c r="D41" i="52"/>
  <c r="D40" i="52"/>
  <c r="D39" i="52"/>
  <c r="D38" i="52"/>
  <c r="D37" i="52"/>
  <c r="D36" i="52"/>
  <c r="D35" i="52"/>
  <c r="M34" i="52"/>
  <c r="J34" i="52"/>
  <c r="K38" i="52" s="1"/>
  <c r="G34" i="52"/>
  <c r="H43" i="52" s="1"/>
  <c r="D32" i="52"/>
  <c r="D31" i="52"/>
  <c r="D30" i="52"/>
  <c r="D29" i="52"/>
  <c r="D28" i="52"/>
  <c r="D27" i="52"/>
  <c r="D26" i="52"/>
  <c r="D25" i="52"/>
  <c r="D24" i="52"/>
  <c r="M23" i="52"/>
  <c r="J23" i="52"/>
  <c r="G23" i="52"/>
  <c r="H31" i="52" s="1"/>
  <c r="M21" i="52"/>
  <c r="J21" i="52"/>
  <c r="G21" i="52"/>
  <c r="M20" i="52"/>
  <c r="J20" i="52"/>
  <c r="G20" i="52"/>
  <c r="M19" i="52"/>
  <c r="J19" i="52"/>
  <c r="G19" i="52"/>
  <c r="M18" i="52"/>
  <c r="J18" i="52"/>
  <c r="G18" i="52"/>
  <c r="M17" i="52"/>
  <c r="J17" i="52"/>
  <c r="G17" i="52"/>
  <c r="M16" i="52"/>
  <c r="J16" i="52"/>
  <c r="G16" i="52"/>
  <c r="M15" i="52"/>
  <c r="J15" i="52"/>
  <c r="G15" i="52"/>
  <c r="M14" i="52"/>
  <c r="J14" i="52"/>
  <c r="G14" i="52"/>
  <c r="M13" i="52"/>
  <c r="J13" i="52"/>
  <c r="G13" i="52"/>
  <c r="M14" i="41"/>
  <c r="M15" i="41"/>
  <c r="M16" i="41"/>
  <c r="M17" i="41"/>
  <c r="M18" i="41"/>
  <c r="M19" i="41"/>
  <c r="M20" i="41"/>
  <c r="M21" i="41"/>
  <c r="M13" i="41"/>
  <c r="J14" i="41"/>
  <c r="J15" i="41"/>
  <c r="J16" i="41"/>
  <c r="J17" i="41"/>
  <c r="J18" i="41"/>
  <c r="J19" i="41"/>
  <c r="J20" i="41"/>
  <c r="J21" i="41"/>
  <c r="J13" i="41"/>
  <c r="G14" i="41"/>
  <c r="G15" i="41"/>
  <c r="G16" i="41"/>
  <c r="G17" i="41"/>
  <c r="G18" i="41"/>
  <c r="G19" i="41"/>
  <c r="G20" i="41"/>
  <c r="G21" i="41"/>
  <c r="G13" i="41"/>
  <c r="D46" i="41"/>
  <c r="D47" i="41"/>
  <c r="D48" i="41"/>
  <c r="D49" i="41"/>
  <c r="D50" i="41"/>
  <c r="D51" i="41"/>
  <c r="D52" i="41"/>
  <c r="D53" i="41"/>
  <c r="D54" i="41"/>
  <c r="D35" i="41"/>
  <c r="D36" i="41"/>
  <c r="D37" i="41"/>
  <c r="D38" i="41"/>
  <c r="D39" i="41"/>
  <c r="D40" i="41"/>
  <c r="D41" i="41"/>
  <c r="D42" i="41"/>
  <c r="D43" i="41"/>
  <c r="K10" i="39"/>
  <c r="K12" i="39"/>
  <c r="K16" i="39"/>
  <c r="M18" i="32"/>
  <c r="M17" i="32"/>
  <c r="M16" i="32"/>
  <c r="J15" i="32"/>
  <c r="G15" i="32"/>
  <c r="D15" i="32"/>
  <c r="M12" i="31"/>
  <c r="M13" i="28"/>
  <c r="K11" i="18"/>
  <c r="J11" i="18"/>
  <c r="E11" i="18"/>
  <c r="D11" i="18"/>
  <c r="M10" i="17"/>
  <c r="K10" i="17"/>
  <c r="H10" i="17"/>
  <c r="E10" i="17"/>
  <c r="J18" i="9"/>
  <c r="D11" i="7"/>
  <c r="D12" i="7"/>
  <c r="N68" i="54" l="1"/>
  <c r="N57" i="52"/>
  <c r="M12" i="52"/>
  <c r="N67" i="52" s="1"/>
  <c r="Q60" i="53"/>
  <c r="Q61" i="53"/>
  <c r="Q62" i="53"/>
  <c r="Q63" i="53"/>
  <c r="Q64" i="53"/>
  <c r="Q65" i="53"/>
  <c r="Q58" i="53"/>
  <c r="Q59" i="53"/>
  <c r="Q47" i="53"/>
  <c r="Q46" i="53"/>
  <c r="Q48" i="53"/>
  <c r="Q49" i="53"/>
  <c r="Q50" i="53"/>
  <c r="Q51" i="53"/>
  <c r="Q52" i="53"/>
  <c r="Q53" i="53"/>
  <c r="Q54" i="53"/>
  <c r="N49" i="53"/>
  <c r="N50" i="53"/>
  <c r="N51" i="53"/>
  <c r="N52" i="53"/>
  <c r="N53" i="53"/>
  <c r="N54" i="53"/>
  <c r="N47" i="53"/>
  <c r="N46" i="53"/>
  <c r="N48" i="53"/>
  <c r="Q39" i="53"/>
  <c r="Q40" i="53"/>
  <c r="Q42" i="53"/>
  <c r="Q38" i="53"/>
  <c r="Q41" i="53"/>
  <c r="Q43" i="53"/>
  <c r="Q37" i="53"/>
  <c r="Q36" i="53"/>
  <c r="Q35" i="53"/>
  <c r="N42" i="53"/>
  <c r="N43" i="53"/>
  <c r="N36" i="53"/>
  <c r="N35" i="53"/>
  <c r="N37" i="53"/>
  <c r="N38" i="53"/>
  <c r="N39" i="53"/>
  <c r="N40" i="53"/>
  <c r="N41" i="53"/>
  <c r="N68" i="53"/>
  <c r="N74" i="53"/>
  <c r="N72" i="53"/>
  <c r="N69" i="53"/>
  <c r="N71" i="53"/>
  <c r="N70" i="53"/>
  <c r="N76" i="53"/>
  <c r="N75" i="53"/>
  <c r="N62" i="53"/>
  <c r="N61" i="53"/>
  <c r="N60" i="53"/>
  <c r="N59" i="53"/>
  <c r="N57" i="53"/>
  <c r="N58" i="53"/>
  <c r="N65" i="53"/>
  <c r="N64" i="53"/>
  <c r="M12" i="53"/>
  <c r="K72" i="54"/>
  <c r="K69" i="54"/>
  <c r="K70" i="54"/>
  <c r="K75" i="54"/>
  <c r="H75" i="54"/>
  <c r="H74" i="54"/>
  <c r="H72" i="54"/>
  <c r="H69" i="54"/>
  <c r="D15" i="54"/>
  <c r="K57" i="54"/>
  <c r="D19" i="54"/>
  <c r="D56" i="54"/>
  <c r="E57" i="54" s="1"/>
  <c r="K53" i="54"/>
  <c r="K49" i="54"/>
  <c r="K51" i="54"/>
  <c r="D18" i="54"/>
  <c r="D17" i="54"/>
  <c r="D16" i="54"/>
  <c r="G12" i="54"/>
  <c r="H12" i="54" s="1"/>
  <c r="H49" i="54"/>
  <c r="H53" i="54"/>
  <c r="H47" i="54"/>
  <c r="D45" i="54"/>
  <c r="E53" i="54" s="1"/>
  <c r="K35" i="54"/>
  <c r="K43" i="54"/>
  <c r="H42" i="54"/>
  <c r="H39" i="54"/>
  <c r="H40" i="54"/>
  <c r="H37" i="54"/>
  <c r="D14" i="54"/>
  <c r="D20" i="54"/>
  <c r="J12" i="54"/>
  <c r="K15" i="54" s="1"/>
  <c r="D23" i="54"/>
  <c r="D13" i="54"/>
  <c r="H59" i="54"/>
  <c r="H63" i="54"/>
  <c r="K61" i="54"/>
  <c r="K65" i="54"/>
  <c r="D67" i="54"/>
  <c r="E74" i="54" s="1"/>
  <c r="H36" i="54"/>
  <c r="K39" i="54"/>
  <c r="H46" i="54"/>
  <c r="H48" i="54"/>
  <c r="H50" i="54"/>
  <c r="H52" i="54"/>
  <c r="H54" i="54"/>
  <c r="H71" i="54"/>
  <c r="K74" i="54"/>
  <c r="D34" i="54"/>
  <c r="E41" i="54" s="1"/>
  <c r="K36" i="54"/>
  <c r="H41" i="54"/>
  <c r="K46" i="54"/>
  <c r="K48" i="54"/>
  <c r="K50" i="54"/>
  <c r="K52" i="54"/>
  <c r="K54" i="54"/>
  <c r="H58" i="54"/>
  <c r="H60" i="54"/>
  <c r="H62" i="54"/>
  <c r="H64" i="54"/>
  <c r="H68" i="54"/>
  <c r="K71" i="54"/>
  <c r="H76" i="54"/>
  <c r="H57" i="54"/>
  <c r="K40" i="54"/>
  <c r="H61" i="54"/>
  <c r="K37" i="54"/>
  <c r="K59" i="54"/>
  <c r="K63" i="54"/>
  <c r="K42" i="54"/>
  <c r="H38" i="54"/>
  <c r="K41" i="54"/>
  <c r="K58" i="54"/>
  <c r="K60" i="54"/>
  <c r="K62" i="54"/>
  <c r="K68" i="54"/>
  <c r="H73" i="54"/>
  <c r="K76" i="54"/>
  <c r="H35" i="54"/>
  <c r="D45" i="53"/>
  <c r="E49" i="53" s="1"/>
  <c r="K41" i="53"/>
  <c r="K74" i="53"/>
  <c r="D34" i="53"/>
  <c r="E35" i="53" s="1"/>
  <c r="K75" i="53"/>
  <c r="K70" i="53"/>
  <c r="D67" i="53"/>
  <c r="E71" i="53" s="1"/>
  <c r="Q73" i="53"/>
  <c r="K35" i="53"/>
  <c r="K49" i="53"/>
  <c r="H52" i="53"/>
  <c r="G12" i="53"/>
  <c r="H23" i="53" s="1"/>
  <c r="H53" i="53"/>
  <c r="D56" i="53"/>
  <c r="E62" i="53" s="1"/>
  <c r="K37" i="53"/>
  <c r="H50" i="53"/>
  <c r="K53" i="53"/>
  <c r="H71" i="53"/>
  <c r="H75" i="53"/>
  <c r="K43" i="53"/>
  <c r="K47" i="53"/>
  <c r="H51" i="53"/>
  <c r="H54" i="53"/>
  <c r="H72" i="53"/>
  <c r="J12" i="53"/>
  <c r="K39" i="53"/>
  <c r="K48" i="53"/>
  <c r="K51" i="53"/>
  <c r="P12" i="53"/>
  <c r="Q13" i="53" s="1"/>
  <c r="H59" i="53"/>
  <c r="K57" i="53"/>
  <c r="H62" i="53"/>
  <c r="Q70" i="53"/>
  <c r="D14" i="53"/>
  <c r="D15" i="53"/>
  <c r="D16" i="53"/>
  <c r="D17" i="53"/>
  <c r="D18" i="53"/>
  <c r="D19" i="53"/>
  <c r="D20" i="53"/>
  <c r="D23" i="53"/>
  <c r="Q57" i="53"/>
  <c r="H65" i="53"/>
  <c r="H69" i="53"/>
  <c r="K72" i="53"/>
  <c r="Q75" i="53"/>
  <c r="H36" i="53"/>
  <c r="H38" i="53"/>
  <c r="H40" i="53"/>
  <c r="H42" i="53"/>
  <c r="H46" i="53"/>
  <c r="H48" i="53"/>
  <c r="H60" i="53"/>
  <c r="K69" i="53"/>
  <c r="Q72" i="53"/>
  <c r="H74" i="53"/>
  <c r="K50" i="53"/>
  <c r="K52" i="53"/>
  <c r="K54" i="53"/>
  <c r="H58" i="53"/>
  <c r="H68" i="53"/>
  <c r="K71" i="53"/>
  <c r="Q74" i="53"/>
  <c r="H76" i="53"/>
  <c r="H57" i="53"/>
  <c r="K38" i="53"/>
  <c r="K40" i="53"/>
  <c r="Q69" i="53"/>
  <c r="H61" i="53"/>
  <c r="K68" i="53"/>
  <c r="Q71" i="53"/>
  <c r="H73" i="53"/>
  <c r="K76" i="53"/>
  <c r="K36" i="53"/>
  <c r="H63" i="53"/>
  <c r="H35" i="53"/>
  <c r="H37" i="53"/>
  <c r="H39" i="53"/>
  <c r="H41" i="53"/>
  <c r="H47" i="53"/>
  <c r="Q68" i="53"/>
  <c r="N73" i="52"/>
  <c r="N75" i="52"/>
  <c r="N72" i="52"/>
  <c r="K69" i="52"/>
  <c r="K70" i="52"/>
  <c r="K72" i="52"/>
  <c r="H74" i="52"/>
  <c r="H75" i="52"/>
  <c r="D67" i="52"/>
  <c r="E71" i="52" s="1"/>
  <c r="H69" i="52"/>
  <c r="D56" i="52"/>
  <c r="E60" i="52" s="1"/>
  <c r="N19" i="52"/>
  <c r="N15" i="52"/>
  <c r="N13" i="52"/>
  <c r="H51" i="52"/>
  <c r="H47" i="52"/>
  <c r="H53" i="52"/>
  <c r="D45" i="52"/>
  <c r="E51" i="52" s="1"/>
  <c r="N16" i="52"/>
  <c r="N18" i="52"/>
  <c r="N20" i="52"/>
  <c r="N45" i="52"/>
  <c r="N56" i="52"/>
  <c r="J12" i="52"/>
  <c r="K12" i="52" s="1"/>
  <c r="K35" i="52"/>
  <c r="K37" i="52"/>
  <c r="K42" i="52"/>
  <c r="K43" i="52"/>
  <c r="H36" i="52"/>
  <c r="H42" i="52"/>
  <c r="H39" i="52"/>
  <c r="D34" i="52"/>
  <c r="E43" i="52" s="1"/>
  <c r="H40" i="52"/>
  <c r="G12" i="52"/>
  <c r="H12" i="52" s="1"/>
  <c r="H57" i="52"/>
  <c r="D13" i="52"/>
  <c r="D14" i="52"/>
  <c r="D15" i="52"/>
  <c r="D16" i="52"/>
  <c r="D17" i="52"/>
  <c r="D18" i="52"/>
  <c r="D19" i="52"/>
  <c r="D20" i="52"/>
  <c r="D21" i="52"/>
  <c r="D23" i="52"/>
  <c r="H37" i="52"/>
  <c r="K40" i="52"/>
  <c r="K47" i="52"/>
  <c r="K49" i="52"/>
  <c r="K51" i="52"/>
  <c r="K53" i="52"/>
  <c r="H59" i="52"/>
  <c r="H61" i="52"/>
  <c r="H63" i="52"/>
  <c r="H65" i="52"/>
  <c r="N70" i="52"/>
  <c r="H72" i="52"/>
  <c r="K75" i="52"/>
  <c r="H24" i="52"/>
  <c r="H26" i="52"/>
  <c r="H28" i="52"/>
  <c r="H30" i="52"/>
  <c r="H32" i="52"/>
  <c r="N34" i="52"/>
  <c r="K39" i="52"/>
  <c r="H46" i="52"/>
  <c r="H48" i="52"/>
  <c r="H50" i="52"/>
  <c r="H52" i="52"/>
  <c r="H54" i="52"/>
  <c r="N69" i="52"/>
  <c r="H71" i="52"/>
  <c r="K74" i="52"/>
  <c r="K36" i="52"/>
  <c r="H41" i="52"/>
  <c r="K46" i="52"/>
  <c r="K48" i="52"/>
  <c r="K50" i="52"/>
  <c r="K52" i="52"/>
  <c r="K54" i="52"/>
  <c r="H58" i="52"/>
  <c r="H60" i="52"/>
  <c r="H62" i="52"/>
  <c r="H68" i="52"/>
  <c r="K71" i="52"/>
  <c r="N74" i="52"/>
  <c r="H76" i="52"/>
  <c r="H38" i="52"/>
  <c r="K41" i="52"/>
  <c r="K68" i="52"/>
  <c r="N71" i="52"/>
  <c r="H73" i="52"/>
  <c r="K76" i="52"/>
  <c r="H25" i="52"/>
  <c r="H27" i="52"/>
  <c r="H29" i="52"/>
  <c r="H35" i="52"/>
  <c r="N68" i="52"/>
  <c r="M15" i="32"/>
  <c r="N17" i="52" l="1"/>
  <c r="N12" i="52"/>
  <c r="N21" i="52"/>
  <c r="N14" i="52"/>
  <c r="N23" i="52"/>
  <c r="H15" i="53"/>
  <c r="K17" i="53"/>
  <c r="K23" i="53"/>
  <c r="N13" i="53"/>
  <c r="N23" i="53"/>
  <c r="E74" i="53"/>
  <c r="E68" i="53"/>
  <c r="E70" i="53"/>
  <c r="E61" i="53"/>
  <c r="E63" i="53"/>
  <c r="E58" i="53"/>
  <c r="E59" i="53"/>
  <c r="E64" i="53"/>
  <c r="E57" i="53"/>
  <c r="E65" i="53"/>
  <c r="E60" i="53"/>
  <c r="E50" i="53"/>
  <c r="E54" i="53"/>
  <c r="E48" i="53"/>
  <c r="E47" i="53"/>
  <c r="E52" i="53"/>
  <c r="E51" i="53"/>
  <c r="E53" i="53"/>
  <c r="E46" i="53"/>
  <c r="Q20" i="53"/>
  <c r="N67" i="53"/>
  <c r="N56" i="53"/>
  <c r="N45" i="53"/>
  <c r="N34" i="53"/>
  <c r="N16" i="53"/>
  <c r="N17" i="53"/>
  <c r="N18" i="53"/>
  <c r="N14" i="53"/>
  <c r="N19" i="53"/>
  <c r="N20" i="53"/>
  <c r="N15" i="53"/>
  <c r="N21" i="53"/>
  <c r="E39" i="53"/>
  <c r="H14" i="53"/>
  <c r="H21" i="53"/>
  <c r="H67" i="53"/>
  <c r="H19" i="53"/>
  <c r="H34" i="53"/>
  <c r="H20" i="53"/>
  <c r="H13" i="53"/>
  <c r="H56" i="53"/>
  <c r="H16" i="53"/>
  <c r="H12" i="53"/>
  <c r="E42" i="53"/>
  <c r="H45" i="53"/>
  <c r="H18" i="53"/>
  <c r="H17" i="53"/>
  <c r="H18" i="54"/>
  <c r="E73" i="54"/>
  <c r="E68" i="54"/>
  <c r="E71" i="54"/>
  <c r="E69" i="54"/>
  <c r="E60" i="54"/>
  <c r="E58" i="54"/>
  <c r="E64" i="54"/>
  <c r="E59" i="54"/>
  <c r="E62" i="54"/>
  <c r="E63" i="54"/>
  <c r="E61" i="54"/>
  <c r="E65" i="54"/>
  <c r="H67" i="54"/>
  <c r="H15" i="54"/>
  <c r="H23" i="54"/>
  <c r="H56" i="54"/>
  <c r="H21" i="54"/>
  <c r="H17" i="54"/>
  <c r="H20" i="54"/>
  <c r="H14" i="54"/>
  <c r="H16" i="54"/>
  <c r="H19" i="54"/>
  <c r="H13" i="54"/>
  <c r="E49" i="54"/>
  <c r="H45" i="54"/>
  <c r="H34" i="54"/>
  <c r="E51" i="54"/>
  <c r="E50" i="54"/>
  <c r="E52" i="54"/>
  <c r="E47" i="54"/>
  <c r="E54" i="54"/>
  <c r="E48" i="54"/>
  <c r="E46" i="54"/>
  <c r="K21" i="54"/>
  <c r="K16" i="54"/>
  <c r="K18" i="54"/>
  <c r="K14" i="54"/>
  <c r="K17" i="54"/>
  <c r="D12" i="54"/>
  <c r="E14" i="54" s="1"/>
  <c r="K34" i="54"/>
  <c r="K23" i="54"/>
  <c r="K56" i="54"/>
  <c r="K45" i="54"/>
  <c r="K20" i="54"/>
  <c r="K19" i="54"/>
  <c r="K12" i="54"/>
  <c r="K67" i="54"/>
  <c r="K13" i="54"/>
  <c r="E42" i="54"/>
  <c r="E76" i="54"/>
  <c r="E40" i="54"/>
  <c r="E39" i="54"/>
  <c r="E36" i="54"/>
  <c r="E72" i="54"/>
  <c r="E70" i="54"/>
  <c r="E43" i="54"/>
  <c r="E35" i="54"/>
  <c r="E37" i="54"/>
  <c r="E75" i="54"/>
  <c r="E38" i="54"/>
  <c r="Q16" i="53"/>
  <c r="E37" i="53"/>
  <c r="E41" i="53"/>
  <c r="E36" i="53"/>
  <c r="E38" i="53"/>
  <c r="K16" i="53"/>
  <c r="K56" i="53"/>
  <c r="K34" i="53"/>
  <c r="E43" i="53"/>
  <c r="E40" i="53"/>
  <c r="K21" i="53"/>
  <c r="E75" i="53"/>
  <c r="E72" i="53"/>
  <c r="E73" i="53"/>
  <c r="K20" i="53"/>
  <c r="E69" i="53"/>
  <c r="E76" i="53"/>
  <c r="K12" i="53"/>
  <c r="K67" i="53"/>
  <c r="K13" i="53"/>
  <c r="K45" i="53"/>
  <c r="Q17" i="53"/>
  <c r="K14" i="53"/>
  <c r="K19" i="53"/>
  <c r="K15" i="53"/>
  <c r="K18" i="53"/>
  <c r="N12" i="53"/>
  <c r="Q34" i="53"/>
  <c r="Q45" i="53"/>
  <c r="Q12" i="53"/>
  <c r="Q21" i="53"/>
  <c r="Q67" i="53"/>
  <c r="D12" i="53"/>
  <c r="E16" i="53" s="1"/>
  <c r="Q15" i="53"/>
  <c r="Q56" i="53"/>
  <c r="Q14" i="53"/>
  <c r="Q18" i="53"/>
  <c r="Q19" i="53"/>
  <c r="E73" i="52"/>
  <c r="E72" i="52"/>
  <c r="E69" i="52"/>
  <c r="E76" i="52"/>
  <c r="E70" i="52"/>
  <c r="E74" i="52"/>
  <c r="E68" i="52"/>
  <c r="E75" i="52"/>
  <c r="E59" i="52"/>
  <c r="E61" i="52"/>
  <c r="E63" i="52"/>
  <c r="E65" i="52"/>
  <c r="E58" i="52"/>
  <c r="E57" i="52"/>
  <c r="E64" i="52"/>
  <c r="E62" i="52"/>
  <c r="K21" i="52"/>
  <c r="K56" i="52"/>
  <c r="E49" i="52"/>
  <c r="E52" i="52"/>
  <c r="E50" i="52"/>
  <c r="E54" i="52"/>
  <c r="E48" i="52"/>
  <c r="E53" i="52"/>
  <c r="E47" i="52"/>
  <c r="E46" i="52"/>
  <c r="K14" i="52"/>
  <c r="K20" i="52"/>
  <c r="K67" i="52"/>
  <c r="K15" i="52"/>
  <c r="K19" i="52"/>
  <c r="K23" i="52"/>
  <c r="K17" i="52"/>
  <c r="K45" i="52"/>
  <c r="K18" i="52"/>
  <c r="K13" i="52"/>
  <c r="K34" i="52"/>
  <c r="K16" i="52"/>
  <c r="E41" i="52"/>
  <c r="E37" i="52"/>
  <c r="E35" i="52"/>
  <c r="E39" i="52"/>
  <c r="E40" i="52"/>
  <c r="H67" i="52"/>
  <c r="E36" i="52"/>
  <c r="E42" i="52"/>
  <c r="E38" i="52"/>
  <c r="H23" i="52"/>
  <c r="H56" i="52"/>
  <c r="H45" i="52"/>
  <c r="H21" i="52"/>
  <c r="H19" i="52"/>
  <c r="H17" i="52"/>
  <c r="H15" i="52"/>
  <c r="H13" i="52"/>
  <c r="H20" i="52"/>
  <c r="H18" i="52"/>
  <c r="H16" i="52"/>
  <c r="H14" i="52"/>
  <c r="H34" i="52"/>
  <c r="E28" i="52"/>
  <c r="E32" i="52"/>
  <c r="E26" i="52"/>
  <c r="E24" i="52"/>
  <c r="E30" i="52"/>
  <c r="E25" i="52"/>
  <c r="E29" i="52"/>
  <c r="D12" i="52"/>
  <c r="E23" i="52" s="1"/>
  <c r="E27" i="52"/>
  <c r="E31" i="52"/>
  <c r="M42" i="26"/>
  <c r="M43" i="26"/>
  <c r="M41" i="26"/>
  <c r="M37" i="26"/>
  <c r="M38" i="26"/>
  <c r="M36" i="26"/>
  <c r="M32" i="26"/>
  <c r="M33" i="26"/>
  <c r="M31" i="26"/>
  <c r="M27" i="26"/>
  <c r="M25" i="26" s="1"/>
  <c r="N28" i="26" s="1"/>
  <c r="M28" i="26"/>
  <c r="M26" i="26"/>
  <c r="M22" i="26"/>
  <c r="M23" i="26"/>
  <c r="M21" i="26"/>
  <c r="M17" i="26"/>
  <c r="M18" i="26"/>
  <c r="M16" i="26"/>
  <c r="M15" i="26" s="1"/>
  <c r="N18" i="26" s="1"/>
  <c r="M42" i="25"/>
  <c r="M43" i="25"/>
  <c r="M41" i="25"/>
  <c r="M37" i="25"/>
  <c r="M38" i="25"/>
  <c r="M36" i="25"/>
  <c r="M32" i="25"/>
  <c r="M33" i="25"/>
  <c r="M31" i="25"/>
  <c r="M27" i="25"/>
  <c r="M28" i="25"/>
  <c r="M26" i="25"/>
  <c r="M22" i="25"/>
  <c r="M23" i="25"/>
  <c r="M21" i="25"/>
  <c r="M17" i="25"/>
  <c r="M18" i="25"/>
  <c r="M16" i="25"/>
  <c r="K10" i="50"/>
  <c r="K11" i="50"/>
  <c r="K9" i="50"/>
  <c r="H10" i="50"/>
  <c r="H11" i="50"/>
  <c r="H9" i="50"/>
  <c r="E10" i="50"/>
  <c r="E11" i="50"/>
  <c r="E9" i="50"/>
  <c r="K42" i="50"/>
  <c r="K43" i="50"/>
  <c r="K41" i="50"/>
  <c r="E42" i="50"/>
  <c r="E43" i="50"/>
  <c r="E41" i="50"/>
  <c r="H42" i="50"/>
  <c r="H43" i="50"/>
  <c r="H41" i="50"/>
  <c r="K26" i="50"/>
  <c r="K27" i="50"/>
  <c r="K25" i="50"/>
  <c r="H26" i="50"/>
  <c r="H27" i="50"/>
  <c r="H25" i="50"/>
  <c r="M11" i="31"/>
  <c r="M13" i="31"/>
  <c r="M14" i="31"/>
  <c r="M15" i="31"/>
  <c r="M16" i="31"/>
  <c r="J10" i="31"/>
  <c r="G10" i="31"/>
  <c r="H11" i="31" s="1"/>
  <c r="D10" i="31"/>
  <c r="E12" i="31" s="1"/>
  <c r="M9" i="28"/>
  <c r="M11" i="28"/>
  <c r="M10" i="28"/>
  <c r="M15" i="28"/>
  <c r="M41" i="50"/>
  <c r="M42" i="50"/>
  <c r="M43" i="50"/>
  <c r="M25" i="50"/>
  <c r="M26" i="50"/>
  <c r="M27" i="50"/>
  <c r="E26" i="50"/>
  <c r="E27" i="50"/>
  <c r="E25" i="50"/>
  <c r="M10" i="50"/>
  <c r="M11" i="50"/>
  <c r="M9" i="50"/>
  <c r="J12" i="40"/>
  <c r="M10" i="39"/>
  <c r="M18" i="39"/>
  <c r="M17" i="39"/>
  <c r="J16" i="39"/>
  <c r="M14" i="39"/>
  <c r="M13" i="39"/>
  <c r="J12" i="39"/>
  <c r="K14" i="39" s="1"/>
  <c r="K13" i="39"/>
  <c r="G16" i="39"/>
  <c r="H17" i="39" s="1"/>
  <c r="D16" i="39"/>
  <c r="E16" i="39" s="1"/>
  <c r="G12" i="39"/>
  <c r="H13" i="39" s="1"/>
  <c r="H14" i="39"/>
  <c r="D12" i="39"/>
  <c r="E13" i="39" s="1"/>
  <c r="E14" i="39"/>
  <c r="E12" i="39"/>
  <c r="M24" i="38"/>
  <c r="M23" i="38"/>
  <c r="M20" i="38"/>
  <c r="M19" i="38"/>
  <c r="M16" i="38"/>
  <c r="M12" i="38" s="1"/>
  <c r="M15" i="38"/>
  <c r="M11" i="38" s="1"/>
  <c r="J22" i="38"/>
  <c r="K24" i="38" s="1"/>
  <c r="J18" i="38"/>
  <c r="K20" i="38" s="1"/>
  <c r="J14" i="38"/>
  <c r="K15" i="38" s="1"/>
  <c r="M39" i="33"/>
  <c r="M38" i="33"/>
  <c r="D18" i="38"/>
  <c r="E20" i="38" s="1"/>
  <c r="D22" i="38"/>
  <c r="E24" i="38" s="1"/>
  <c r="D14" i="38"/>
  <c r="E15" i="38" s="1"/>
  <c r="J22" i="37"/>
  <c r="J18" i="37"/>
  <c r="K19" i="37" s="1"/>
  <c r="J14" i="37"/>
  <c r="M24" i="37"/>
  <c r="M23" i="37"/>
  <c r="M20" i="37"/>
  <c r="M19" i="37"/>
  <c r="M16" i="37"/>
  <c r="M15" i="37"/>
  <c r="M14" i="37" s="1"/>
  <c r="N16" i="37" s="1"/>
  <c r="M34" i="33"/>
  <c r="M33" i="33"/>
  <c r="J10" i="37"/>
  <c r="K12" i="37" s="1"/>
  <c r="G22" i="38"/>
  <c r="H24" i="38" s="1"/>
  <c r="G18" i="38"/>
  <c r="H19" i="38" s="1"/>
  <c r="G14" i="38"/>
  <c r="G22" i="37"/>
  <c r="H24" i="37" s="1"/>
  <c r="D22" i="37"/>
  <c r="E24" i="37" s="1"/>
  <c r="G18" i="37"/>
  <c r="H20" i="37" s="1"/>
  <c r="D18" i="37"/>
  <c r="E19" i="37" s="1"/>
  <c r="G14" i="37"/>
  <c r="D14" i="37"/>
  <c r="E16" i="37" s="1"/>
  <c r="E15" i="37"/>
  <c r="J18" i="36"/>
  <c r="K19" i="36" s="1"/>
  <c r="D18" i="36"/>
  <c r="E19" i="36" s="1"/>
  <c r="M24" i="36"/>
  <c r="M23" i="36"/>
  <c r="M20" i="36"/>
  <c r="M19" i="36"/>
  <c r="M16" i="36"/>
  <c r="M12" i="36" s="1"/>
  <c r="M15" i="36"/>
  <c r="M11" i="36" s="1"/>
  <c r="M17" i="33"/>
  <c r="M16" i="33"/>
  <c r="D10" i="36"/>
  <c r="M12" i="33"/>
  <c r="M11" i="33"/>
  <c r="M24" i="35"/>
  <c r="M23" i="35"/>
  <c r="M20" i="35"/>
  <c r="M19" i="35"/>
  <c r="M16" i="35"/>
  <c r="M15" i="35"/>
  <c r="J22" i="35"/>
  <c r="K23" i="35" s="1"/>
  <c r="J18" i="35"/>
  <c r="J14" i="35"/>
  <c r="K16" i="35" s="1"/>
  <c r="K15" i="35"/>
  <c r="J22" i="36"/>
  <c r="G22" i="36"/>
  <c r="H24" i="36" s="1"/>
  <c r="D22" i="36"/>
  <c r="E23" i="36" s="1"/>
  <c r="G18" i="36"/>
  <c r="H19" i="36" s="1"/>
  <c r="G14" i="36"/>
  <c r="D14" i="36"/>
  <c r="J14" i="36"/>
  <c r="G22" i="35"/>
  <c r="D22" i="35"/>
  <c r="E24" i="35" s="1"/>
  <c r="G18" i="35"/>
  <c r="H20" i="35" s="1"/>
  <c r="D18" i="35"/>
  <c r="E20" i="35" s="1"/>
  <c r="G14" i="35"/>
  <c r="D14" i="35"/>
  <c r="D36" i="33"/>
  <c r="E38" i="33" s="1"/>
  <c r="G36" i="33"/>
  <c r="J36" i="33"/>
  <c r="J31" i="33"/>
  <c r="K34" i="33" s="1"/>
  <c r="G31" i="33"/>
  <c r="H33" i="33" s="1"/>
  <c r="D31" i="33"/>
  <c r="E33" i="33" s="1"/>
  <c r="J14" i="33"/>
  <c r="G14" i="33"/>
  <c r="H17" i="33" s="1"/>
  <c r="D14" i="33"/>
  <c r="E17" i="33" s="1"/>
  <c r="J9" i="33"/>
  <c r="K11" i="33" s="1"/>
  <c r="G9" i="33"/>
  <c r="H11" i="33" s="1"/>
  <c r="D9" i="33"/>
  <c r="E11" i="33" s="1"/>
  <c r="J40" i="32"/>
  <c r="J30" i="32"/>
  <c r="M42" i="32"/>
  <c r="M43" i="32"/>
  <c r="M37" i="32"/>
  <c r="M38" i="32"/>
  <c r="M32" i="32"/>
  <c r="M33" i="32"/>
  <c r="M27" i="32"/>
  <c r="M28" i="32"/>
  <c r="J20" i="32"/>
  <c r="K21" i="32" s="1"/>
  <c r="M41" i="32"/>
  <c r="M11" i="32" s="1"/>
  <c r="M36" i="32"/>
  <c r="M31" i="32"/>
  <c r="M26" i="32"/>
  <c r="M22" i="32"/>
  <c r="M23" i="32"/>
  <c r="M21" i="32"/>
  <c r="G40" i="32"/>
  <c r="H41" i="32" s="1"/>
  <c r="D40" i="32"/>
  <c r="J35" i="32"/>
  <c r="K38" i="32" s="1"/>
  <c r="G35" i="32"/>
  <c r="H37" i="32" s="1"/>
  <c r="D35" i="32"/>
  <c r="E38" i="32" s="1"/>
  <c r="G30" i="32"/>
  <c r="H32" i="32" s="1"/>
  <c r="H33" i="32"/>
  <c r="D30" i="32"/>
  <c r="J25" i="32"/>
  <c r="K27" i="32" s="1"/>
  <c r="G25" i="32"/>
  <c r="H28" i="32" s="1"/>
  <c r="D25" i="32"/>
  <c r="E27" i="32" s="1"/>
  <c r="E28" i="32"/>
  <c r="G20" i="32"/>
  <c r="H21" i="32" s="1"/>
  <c r="D20" i="32"/>
  <c r="E21" i="32" s="1"/>
  <c r="K22" i="32"/>
  <c r="M31" i="31"/>
  <c r="M32" i="31"/>
  <c r="M33" i="31"/>
  <c r="M30" i="31"/>
  <c r="E31" i="31"/>
  <c r="E32" i="31"/>
  <c r="E33" i="31"/>
  <c r="E30" i="31"/>
  <c r="H31" i="31"/>
  <c r="H32" i="31"/>
  <c r="H33" i="31"/>
  <c r="H30" i="31"/>
  <c r="K31" i="31"/>
  <c r="K32" i="31"/>
  <c r="K33" i="31"/>
  <c r="K30" i="31"/>
  <c r="J40" i="26"/>
  <c r="K43" i="26" s="1"/>
  <c r="D40" i="26"/>
  <c r="E43" i="26" s="1"/>
  <c r="D15" i="26"/>
  <c r="E18" i="26" s="1"/>
  <c r="J30" i="26"/>
  <c r="K33" i="26" s="1"/>
  <c r="J25" i="26"/>
  <c r="K28" i="26" s="1"/>
  <c r="J20" i="26"/>
  <c r="J15" i="26"/>
  <c r="K18" i="26" s="1"/>
  <c r="G40" i="26"/>
  <c r="H41" i="26"/>
  <c r="J35" i="26"/>
  <c r="G35" i="26"/>
  <c r="H36" i="26" s="1"/>
  <c r="D35" i="26"/>
  <c r="E36" i="26"/>
  <c r="G30" i="26"/>
  <c r="D30" i="26"/>
  <c r="E31" i="26" s="1"/>
  <c r="G25" i="26"/>
  <c r="H26" i="26" s="1"/>
  <c r="D25" i="26"/>
  <c r="E26" i="26" s="1"/>
  <c r="G20" i="26"/>
  <c r="H22" i="26" s="1"/>
  <c r="D20" i="26"/>
  <c r="E21" i="26" s="1"/>
  <c r="E23" i="26"/>
  <c r="G15" i="26"/>
  <c r="H17" i="26" s="1"/>
  <c r="D40" i="25"/>
  <c r="E42" i="25" s="1"/>
  <c r="D35" i="25"/>
  <c r="J40" i="25"/>
  <c r="J35" i="25"/>
  <c r="G40" i="25"/>
  <c r="H42" i="25" s="1"/>
  <c r="G35" i="25"/>
  <c r="J30" i="25"/>
  <c r="K31" i="25" s="1"/>
  <c r="G30" i="25"/>
  <c r="H33" i="25" s="1"/>
  <c r="D30" i="25"/>
  <c r="E33" i="25" s="1"/>
  <c r="J25" i="25"/>
  <c r="K26" i="25" s="1"/>
  <c r="G25" i="25"/>
  <c r="H27" i="25" s="1"/>
  <c r="D25" i="25"/>
  <c r="E26" i="25" s="1"/>
  <c r="J20" i="25"/>
  <c r="G20" i="25"/>
  <c r="H22" i="25" s="1"/>
  <c r="D20" i="25"/>
  <c r="E23" i="25" s="1"/>
  <c r="J15" i="25"/>
  <c r="K16" i="25" s="1"/>
  <c r="G15" i="25"/>
  <c r="H16" i="25" s="1"/>
  <c r="D15" i="25"/>
  <c r="M10" i="24"/>
  <c r="M11" i="24"/>
  <c r="M12" i="24"/>
  <c r="M9" i="24"/>
  <c r="K10" i="24"/>
  <c r="K11" i="24"/>
  <c r="K12" i="24"/>
  <c r="K9" i="24"/>
  <c r="H10" i="24"/>
  <c r="H11" i="24"/>
  <c r="H12" i="24"/>
  <c r="H9" i="24"/>
  <c r="E10" i="24"/>
  <c r="E11" i="24"/>
  <c r="E12" i="24"/>
  <c r="E9" i="24"/>
  <c r="K16" i="21"/>
  <c r="G34" i="21"/>
  <c r="G30" i="21"/>
  <c r="G26" i="21"/>
  <c r="G22" i="21"/>
  <c r="G18" i="21"/>
  <c r="G14" i="21"/>
  <c r="D34" i="21"/>
  <c r="D30" i="21"/>
  <c r="D26" i="21"/>
  <c r="D22" i="21"/>
  <c r="D18" i="21"/>
  <c r="D14" i="21"/>
  <c r="K35" i="21"/>
  <c r="M24" i="21"/>
  <c r="M28" i="21"/>
  <c r="M32" i="21"/>
  <c r="M36" i="21"/>
  <c r="M35" i="21"/>
  <c r="M31" i="21"/>
  <c r="M27" i="21"/>
  <c r="M23" i="21"/>
  <c r="M20" i="21"/>
  <c r="M19" i="21"/>
  <c r="M16" i="21"/>
  <c r="M15" i="21"/>
  <c r="H31" i="21"/>
  <c r="H24" i="21"/>
  <c r="H23" i="21"/>
  <c r="E20" i="21"/>
  <c r="E19" i="21"/>
  <c r="M11" i="17"/>
  <c r="M9" i="17"/>
  <c r="M12" i="17"/>
  <c r="M13" i="17"/>
  <c r="M14" i="17"/>
  <c r="K11" i="17"/>
  <c r="K12" i="17"/>
  <c r="K13" i="17"/>
  <c r="K14" i="17"/>
  <c r="K9" i="17"/>
  <c r="H11" i="17"/>
  <c r="H12" i="17"/>
  <c r="H13" i="17"/>
  <c r="H14" i="17"/>
  <c r="H9" i="17"/>
  <c r="E11" i="17"/>
  <c r="E12" i="17"/>
  <c r="E13" i="17"/>
  <c r="E14" i="17"/>
  <c r="E9" i="17"/>
  <c r="J38" i="15"/>
  <c r="J30" i="15"/>
  <c r="J26" i="15"/>
  <c r="J22" i="15"/>
  <c r="J18" i="15"/>
  <c r="K20" i="15" s="1"/>
  <c r="J14" i="15"/>
  <c r="G38" i="15"/>
  <c r="G30" i="15"/>
  <c r="G26" i="15"/>
  <c r="G22" i="15"/>
  <c r="G18" i="15"/>
  <c r="G14" i="15"/>
  <c r="D38" i="15"/>
  <c r="D30" i="15"/>
  <c r="D26" i="15"/>
  <c r="M14" i="14" s="1"/>
  <c r="D22" i="15"/>
  <c r="D18" i="15"/>
  <c r="D14" i="15"/>
  <c r="M13" i="14"/>
  <c r="K19" i="15"/>
  <c r="M40" i="15"/>
  <c r="M32" i="15"/>
  <c r="M28" i="15"/>
  <c r="M24" i="15"/>
  <c r="M39" i="15"/>
  <c r="M31" i="15"/>
  <c r="M27" i="15"/>
  <c r="M23" i="15"/>
  <c r="M20" i="15"/>
  <c r="M19" i="15"/>
  <c r="M16" i="15"/>
  <c r="M15" i="15"/>
  <c r="M14" i="15" s="1"/>
  <c r="J34" i="11"/>
  <c r="J30" i="11"/>
  <c r="K32" i="11" s="1"/>
  <c r="J34" i="13"/>
  <c r="M36" i="13"/>
  <c r="M35" i="13"/>
  <c r="M32" i="13"/>
  <c r="M31" i="13"/>
  <c r="M28" i="13"/>
  <c r="M27" i="13"/>
  <c r="M24" i="13"/>
  <c r="M23" i="13"/>
  <c r="M20" i="13"/>
  <c r="M19" i="13"/>
  <c r="M16" i="13"/>
  <c r="M15" i="13"/>
  <c r="G34" i="13"/>
  <c r="H36" i="13" s="1"/>
  <c r="D34" i="13"/>
  <c r="E36" i="13" s="1"/>
  <c r="H35" i="13"/>
  <c r="J11" i="13"/>
  <c r="J12" i="13"/>
  <c r="G11" i="13"/>
  <c r="G12" i="13"/>
  <c r="D11" i="13"/>
  <c r="D12" i="13"/>
  <c r="J30" i="13"/>
  <c r="K32" i="13" s="1"/>
  <c r="G30" i="13"/>
  <c r="H32" i="13" s="1"/>
  <c r="D30" i="13"/>
  <c r="E32" i="13" s="1"/>
  <c r="H31" i="13"/>
  <c r="J26" i="13"/>
  <c r="K27" i="13" s="1"/>
  <c r="K28" i="13"/>
  <c r="G26" i="13"/>
  <c r="H28" i="13" s="1"/>
  <c r="D26" i="13"/>
  <c r="E28" i="13" s="1"/>
  <c r="J22" i="13"/>
  <c r="K23" i="13" s="1"/>
  <c r="G22" i="13"/>
  <c r="H23" i="13" s="1"/>
  <c r="H24" i="13"/>
  <c r="D22" i="13"/>
  <c r="E23" i="13" s="1"/>
  <c r="E24" i="13"/>
  <c r="G18" i="13"/>
  <c r="H19" i="13" s="1"/>
  <c r="H20" i="13"/>
  <c r="D18" i="13"/>
  <c r="E20" i="13" s="1"/>
  <c r="E19" i="13"/>
  <c r="J18" i="13"/>
  <c r="J14" i="13"/>
  <c r="G14" i="13"/>
  <c r="H15" i="13" s="1"/>
  <c r="D14" i="13"/>
  <c r="E16" i="13" s="1"/>
  <c r="M40" i="11"/>
  <c r="M39" i="11"/>
  <c r="M36" i="11"/>
  <c r="M35" i="11"/>
  <c r="M32" i="11"/>
  <c r="M31" i="11"/>
  <c r="M28" i="11"/>
  <c r="M27" i="11"/>
  <c r="M24" i="11"/>
  <c r="M23" i="11"/>
  <c r="M20" i="11"/>
  <c r="M19" i="11"/>
  <c r="M16" i="11"/>
  <c r="M15" i="11"/>
  <c r="G34" i="11"/>
  <c r="D34" i="11"/>
  <c r="J38" i="11"/>
  <c r="G38" i="11"/>
  <c r="D38" i="11"/>
  <c r="K36" i="11"/>
  <c r="K35" i="11"/>
  <c r="G30" i="11"/>
  <c r="H32" i="11" s="1"/>
  <c r="D30" i="11"/>
  <c r="J26" i="11"/>
  <c r="G26" i="11"/>
  <c r="H28" i="11" s="1"/>
  <c r="D26" i="11"/>
  <c r="E28" i="11" s="1"/>
  <c r="J22" i="11"/>
  <c r="G22" i="11"/>
  <c r="H24" i="11" s="1"/>
  <c r="D22" i="11"/>
  <c r="E24" i="11" s="1"/>
  <c r="J18" i="11"/>
  <c r="G18" i="11"/>
  <c r="D18" i="11"/>
  <c r="J14" i="11"/>
  <c r="G14" i="11"/>
  <c r="D14" i="11"/>
  <c r="M36" i="9"/>
  <c r="M35" i="9"/>
  <c r="M32" i="9"/>
  <c r="M31" i="9"/>
  <c r="M28" i="9"/>
  <c r="M27" i="9"/>
  <c r="M24" i="9"/>
  <c r="M23" i="9"/>
  <c r="M22" i="9" s="1"/>
  <c r="M20" i="9"/>
  <c r="M19" i="9"/>
  <c r="M16" i="9"/>
  <c r="M15" i="9"/>
  <c r="D22" i="9"/>
  <c r="E23" i="9" s="1"/>
  <c r="D18" i="9"/>
  <c r="D14" i="9"/>
  <c r="J34" i="9"/>
  <c r="G34" i="9"/>
  <c r="D34" i="9"/>
  <c r="E36" i="9" s="1"/>
  <c r="J11" i="9"/>
  <c r="J12" i="9"/>
  <c r="G11" i="9"/>
  <c r="G12" i="9"/>
  <c r="D11" i="9"/>
  <c r="D12" i="9"/>
  <c r="J30" i="9"/>
  <c r="K31" i="9" s="1"/>
  <c r="G30" i="9"/>
  <c r="H32" i="9" s="1"/>
  <c r="D30" i="9"/>
  <c r="E31" i="9" s="1"/>
  <c r="H31" i="9"/>
  <c r="J26" i="9"/>
  <c r="K28" i="9" s="1"/>
  <c r="G26" i="9"/>
  <c r="H28" i="9" s="1"/>
  <c r="D26" i="9"/>
  <c r="E27" i="9" s="1"/>
  <c r="J22" i="9"/>
  <c r="K23" i="9" s="1"/>
  <c r="G22" i="9"/>
  <c r="H24" i="9" s="1"/>
  <c r="K20" i="9"/>
  <c r="G18" i="9"/>
  <c r="H20" i="9" s="1"/>
  <c r="K19" i="9"/>
  <c r="J14" i="9"/>
  <c r="G14" i="9"/>
  <c r="H16" i="9" s="1"/>
  <c r="E16" i="9"/>
  <c r="E15" i="9"/>
  <c r="M29" i="6"/>
  <c r="M28" i="6"/>
  <c r="M12" i="6"/>
  <c r="M11" i="6"/>
  <c r="J27" i="6"/>
  <c r="K28" i="6" s="1"/>
  <c r="G27" i="6"/>
  <c r="H29" i="6" s="1"/>
  <c r="D27" i="6"/>
  <c r="E29" i="6" s="1"/>
  <c r="H27" i="6"/>
  <c r="J10" i="6"/>
  <c r="K11" i="6" s="1"/>
  <c r="G10" i="6"/>
  <c r="H12" i="6" s="1"/>
  <c r="D10" i="6"/>
  <c r="E12" i="6" s="1"/>
  <c r="P11" i="5"/>
  <c r="P10" i="5"/>
  <c r="P9" i="5"/>
  <c r="M10" i="4"/>
  <c r="M11" i="4"/>
  <c r="M12" i="4"/>
  <c r="M13" i="4"/>
  <c r="M14" i="4"/>
  <c r="M9" i="4"/>
  <c r="M67" i="41"/>
  <c r="N74" i="41" s="1"/>
  <c r="J67" i="41"/>
  <c r="K72" i="41" s="1"/>
  <c r="G67" i="41"/>
  <c r="H69" i="41" s="1"/>
  <c r="D69" i="41"/>
  <c r="D68" i="41"/>
  <c r="D70" i="41"/>
  <c r="D71" i="41"/>
  <c r="D72" i="41"/>
  <c r="D73" i="41"/>
  <c r="D74" i="41"/>
  <c r="D75" i="41"/>
  <c r="D76" i="41"/>
  <c r="M56" i="41"/>
  <c r="K57" i="41" s="1"/>
  <c r="J56" i="41"/>
  <c r="G56" i="41"/>
  <c r="H58" i="41" s="1"/>
  <c r="D58" i="41"/>
  <c r="D57" i="41"/>
  <c r="D59" i="41"/>
  <c r="D60" i="41"/>
  <c r="D61" i="41"/>
  <c r="D62" i="41"/>
  <c r="D63" i="41"/>
  <c r="D19" i="41" s="1"/>
  <c r="D64" i="41"/>
  <c r="D20" i="41" s="1"/>
  <c r="D65" i="41"/>
  <c r="D21" i="41" s="1"/>
  <c r="M45" i="41"/>
  <c r="J45" i="41"/>
  <c r="G45" i="41"/>
  <c r="H47" i="41" s="1"/>
  <c r="J34" i="41"/>
  <c r="K38" i="41" s="1"/>
  <c r="G34" i="41"/>
  <c r="H38" i="41" s="1"/>
  <c r="D34" i="41"/>
  <c r="E40" i="41" s="1"/>
  <c r="G16" i="40"/>
  <c r="D16" i="40"/>
  <c r="E16" i="40" s="1"/>
  <c r="J10" i="40"/>
  <c r="J10" i="12"/>
  <c r="K10" i="12" s="1"/>
  <c r="M15" i="12"/>
  <c r="G10" i="12"/>
  <c r="H14" i="12" s="1"/>
  <c r="M12" i="12"/>
  <c r="M13" i="12"/>
  <c r="M17" i="10"/>
  <c r="M13" i="10"/>
  <c r="G10" i="10"/>
  <c r="M14" i="10"/>
  <c r="D10" i="10"/>
  <c r="M15" i="8"/>
  <c r="M14" i="8"/>
  <c r="M27" i="7"/>
  <c r="J14" i="7"/>
  <c r="K16" i="7" s="1"/>
  <c r="G14" i="7"/>
  <c r="H15" i="7" s="1"/>
  <c r="G11" i="7"/>
  <c r="M28" i="7"/>
  <c r="D22" i="7"/>
  <c r="K25" i="3"/>
  <c r="M28" i="3"/>
  <c r="M23" i="3"/>
  <c r="J23" i="3"/>
  <c r="G23" i="3"/>
  <c r="M11" i="3"/>
  <c r="G23" i="2"/>
  <c r="G22" i="2"/>
  <c r="G21" i="2"/>
  <c r="M23" i="7"/>
  <c r="M20" i="7"/>
  <c r="M19" i="7"/>
  <c r="M18" i="7" s="1"/>
  <c r="M14" i="40"/>
  <c r="M13" i="40"/>
  <c r="M18" i="40"/>
  <c r="G26" i="7"/>
  <c r="H28" i="7" s="1"/>
  <c r="D26" i="7"/>
  <c r="J22" i="7"/>
  <c r="J18" i="7"/>
  <c r="K20" i="7" s="1"/>
  <c r="G18" i="7"/>
  <c r="H19" i="7" s="1"/>
  <c r="D18" i="7"/>
  <c r="G12" i="40"/>
  <c r="H14" i="40" s="1"/>
  <c r="D12" i="40"/>
  <c r="E13" i="40" s="1"/>
  <c r="K19" i="7"/>
  <c r="H25" i="3"/>
  <c r="M16" i="8"/>
  <c r="D23" i="3"/>
  <c r="J26" i="7"/>
  <c r="M11" i="12"/>
  <c r="E24" i="7"/>
  <c r="E23" i="7"/>
  <c r="E28" i="7"/>
  <c r="J11" i="7"/>
  <c r="G22" i="7"/>
  <c r="H23" i="7" s="1"/>
  <c r="M10" i="3"/>
  <c r="H17" i="40"/>
  <c r="K16" i="12"/>
  <c r="J12" i="7"/>
  <c r="M24" i="7"/>
  <c r="M22" i="7" s="1"/>
  <c r="N23" i="7" s="1"/>
  <c r="M15" i="10"/>
  <c r="M12" i="10"/>
  <c r="M11" i="10"/>
  <c r="J10" i="10"/>
  <c r="K12" i="10" s="1"/>
  <c r="M26" i="3"/>
  <c r="K27" i="3"/>
  <c r="H27" i="3"/>
  <c r="E27" i="3"/>
  <c r="K26" i="3"/>
  <c r="E26" i="3"/>
  <c r="H20" i="7"/>
  <c r="J10" i="8"/>
  <c r="K15" i="8" s="1"/>
  <c r="K13" i="12"/>
  <c r="K16" i="10"/>
  <c r="N57" i="41" l="1"/>
  <c r="K51" i="41"/>
  <c r="K52" i="41"/>
  <c r="K47" i="41"/>
  <c r="K50" i="41"/>
  <c r="K53" i="41"/>
  <c r="K54" i="41"/>
  <c r="K48" i="41"/>
  <c r="K49" i="41"/>
  <c r="K46" i="41"/>
  <c r="M18" i="38"/>
  <c r="N20" i="38" s="1"/>
  <c r="K23" i="38"/>
  <c r="K33" i="33"/>
  <c r="E9" i="33"/>
  <c r="E12" i="33"/>
  <c r="M13" i="32"/>
  <c r="M12" i="32"/>
  <c r="K41" i="26"/>
  <c r="M40" i="26"/>
  <c r="K42" i="26"/>
  <c r="E37" i="26"/>
  <c r="E62" i="26"/>
  <c r="E67" i="26"/>
  <c r="E47" i="26"/>
  <c r="E57" i="26"/>
  <c r="E52" i="26"/>
  <c r="K23" i="26"/>
  <c r="K21" i="26"/>
  <c r="E62" i="25"/>
  <c r="M40" i="25"/>
  <c r="N43" i="25" s="1"/>
  <c r="M15" i="25"/>
  <c r="N18" i="25" s="1"/>
  <c r="E52" i="25"/>
  <c r="E57" i="25"/>
  <c r="M30" i="25"/>
  <c r="N33" i="25" s="1"/>
  <c r="M20" i="25"/>
  <c r="N23" i="25" s="1"/>
  <c r="K17" i="25"/>
  <c r="E37" i="25"/>
  <c r="E47" i="25"/>
  <c r="E38" i="25"/>
  <c r="E36" i="25"/>
  <c r="H38" i="25"/>
  <c r="H37" i="25"/>
  <c r="H36" i="25"/>
  <c r="K32" i="25"/>
  <c r="M25" i="25"/>
  <c r="N28" i="25" s="1"/>
  <c r="M35" i="25"/>
  <c r="N36" i="25" s="1"/>
  <c r="K37" i="25"/>
  <c r="K36" i="25"/>
  <c r="K38" i="25"/>
  <c r="N27" i="21"/>
  <c r="E28" i="21"/>
  <c r="H36" i="21"/>
  <c r="E32" i="21"/>
  <c r="K24" i="21"/>
  <c r="K43" i="21"/>
  <c r="K44" i="21"/>
  <c r="N31" i="21"/>
  <c r="K19" i="21"/>
  <c r="K40" i="21"/>
  <c r="K39" i="21"/>
  <c r="H20" i="21"/>
  <c r="K28" i="21"/>
  <c r="K47" i="21"/>
  <c r="K48" i="21"/>
  <c r="K32" i="21"/>
  <c r="K51" i="21"/>
  <c r="K52" i="21"/>
  <c r="E27" i="21"/>
  <c r="H35" i="21"/>
  <c r="K56" i="21"/>
  <c r="K55" i="21"/>
  <c r="E35" i="21"/>
  <c r="E36" i="21"/>
  <c r="E24" i="21"/>
  <c r="E20" i="37"/>
  <c r="G10" i="36"/>
  <c r="H11" i="36" s="1"/>
  <c r="E23" i="35"/>
  <c r="K16" i="15"/>
  <c r="E19" i="11"/>
  <c r="H19" i="11"/>
  <c r="E27" i="11"/>
  <c r="E16" i="11"/>
  <c r="H16" i="11"/>
  <c r="H27" i="11"/>
  <c r="H20" i="11"/>
  <c r="K19" i="38"/>
  <c r="E19" i="38"/>
  <c r="E16" i="38"/>
  <c r="K11" i="37"/>
  <c r="K22" i="37"/>
  <c r="K20" i="36"/>
  <c r="K20" i="35"/>
  <c r="D10" i="35"/>
  <c r="E14" i="35" s="1"/>
  <c r="N41" i="50"/>
  <c r="N43" i="50"/>
  <c r="N42" i="50"/>
  <c r="N9" i="50"/>
  <c r="N11" i="50"/>
  <c r="N10" i="50"/>
  <c r="K12" i="40"/>
  <c r="D17" i="41"/>
  <c r="D16" i="41"/>
  <c r="D15" i="41"/>
  <c r="D18" i="41"/>
  <c r="D14" i="41"/>
  <c r="D13" i="41"/>
  <c r="E56" i="54"/>
  <c r="E23" i="54"/>
  <c r="E17" i="54"/>
  <c r="E20" i="54"/>
  <c r="E21" i="54"/>
  <c r="E13" i="54"/>
  <c r="E19" i="54"/>
  <c r="E45" i="54"/>
  <c r="E15" i="54"/>
  <c r="E16" i="54"/>
  <c r="E12" i="54"/>
  <c r="E18" i="54"/>
  <c r="E67" i="54"/>
  <c r="E34" i="54"/>
  <c r="E17" i="53"/>
  <c r="E21" i="53"/>
  <c r="E12" i="53"/>
  <c r="E34" i="53"/>
  <c r="E56" i="53"/>
  <c r="E45" i="53"/>
  <c r="E67" i="53"/>
  <c r="E14" i="53"/>
  <c r="E18" i="53"/>
  <c r="E13" i="53"/>
  <c r="E23" i="53"/>
  <c r="E19" i="53"/>
  <c r="E20" i="53"/>
  <c r="E15" i="53"/>
  <c r="E20" i="52"/>
  <c r="E12" i="52"/>
  <c r="E34" i="52"/>
  <c r="E67" i="52"/>
  <c r="E45" i="52"/>
  <c r="E56" i="52"/>
  <c r="E13" i="52"/>
  <c r="E15" i="52"/>
  <c r="E17" i="52"/>
  <c r="E21" i="52"/>
  <c r="E18" i="52"/>
  <c r="E16" i="52"/>
  <c r="E19" i="52"/>
  <c r="E14" i="52"/>
  <c r="K76" i="41"/>
  <c r="H65" i="41"/>
  <c r="H64" i="41"/>
  <c r="H62" i="41"/>
  <c r="H39" i="41"/>
  <c r="H36" i="41"/>
  <c r="H35" i="41"/>
  <c r="H43" i="41"/>
  <c r="E38" i="41"/>
  <c r="K69" i="41"/>
  <c r="H50" i="41"/>
  <c r="H61" i="41"/>
  <c r="H68" i="41"/>
  <c r="N76" i="41"/>
  <c r="H60" i="41"/>
  <c r="H75" i="41"/>
  <c r="H74" i="41"/>
  <c r="K40" i="41"/>
  <c r="H72" i="41"/>
  <c r="E35" i="41"/>
  <c r="E37" i="41"/>
  <c r="H48" i="41"/>
  <c r="H63" i="41"/>
  <c r="H73" i="41"/>
  <c r="E36" i="41"/>
  <c r="K36" i="41"/>
  <c r="D56" i="41"/>
  <c r="E60" i="41" s="1"/>
  <c r="E43" i="41"/>
  <c r="H37" i="41"/>
  <c r="H71" i="41"/>
  <c r="N71" i="41"/>
  <c r="E42" i="41"/>
  <c r="K35" i="41"/>
  <c r="H70" i="41"/>
  <c r="N70" i="41"/>
  <c r="E41" i="41"/>
  <c r="H42" i="41"/>
  <c r="K43" i="41"/>
  <c r="H59" i="41"/>
  <c r="H41" i="41"/>
  <c r="K42" i="41"/>
  <c r="H54" i="41"/>
  <c r="H57" i="41"/>
  <c r="H76" i="41"/>
  <c r="K68" i="41"/>
  <c r="E39" i="41"/>
  <c r="H40" i="41"/>
  <c r="K41" i="41"/>
  <c r="H51" i="41"/>
  <c r="K14" i="40"/>
  <c r="K13" i="40"/>
  <c r="E18" i="40"/>
  <c r="E17" i="40"/>
  <c r="M12" i="40"/>
  <c r="N13" i="40" s="1"/>
  <c r="H18" i="39"/>
  <c r="H16" i="39"/>
  <c r="H12" i="39"/>
  <c r="M12" i="39"/>
  <c r="E17" i="39"/>
  <c r="M16" i="39"/>
  <c r="E18" i="39"/>
  <c r="H23" i="38"/>
  <c r="H20" i="38"/>
  <c r="N19" i="38"/>
  <c r="E23" i="38"/>
  <c r="K18" i="37"/>
  <c r="K20" i="37"/>
  <c r="H23" i="37"/>
  <c r="H19" i="37"/>
  <c r="M22" i="37"/>
  <c r="N23" i="37" s="1"/>
  <c r="E23" i="37"/>
  <c r="H23" i="36"/>
  <c r="M22" i="36"/>
  <c r="N24" i="36" s="1"/>
  <c r="M18" i="36"/>
  <c r="N20" i="36" s="1"/>
  <c r="H20" i="36"/>
  <c r="E24" i="36"/>
  <c r="E20" i="36"/>
  <c r="M14" i="36"/>
  <c r="N16" i="36" s="1"/>
  <c r="K24" i="35"/>
  <c r="K19" i="35"/>
  <c r="H19" i="35"/>
  <c r="M22" i="35"/>
  <c r="N23" i="35" s="1"/>
  <c r="M18" i="35"/>
  <c r="N19" i="35" s="1"/>
  <c r="M14" i="35"/>
  <c r="N15" i="35" s="1"/>
  <c r="H12" i="40"/>
  <c r="M10" i="40"/>
  <c r="M36" i="33"/>
  <c r="N39" i="33" s="1"/>
  <c r="D10" i="38"/>
  <c r="E39" i="33"/>
  <c r="H34" i="33"/>
  <c r="E34" i="33"/>
  <c r="M31" i="33"/>
  <c r="N34" i="33" s="1"/>
  <c r="H16" i="33"/>
  <c r="M10" i="36"/>
  <c r="N11" i="36" s="1"/>
  <c r="M14" i="33"/>
  <c r="N17" i="33" s="1"/>
  <c r="J10" i="35"/>
  <c r="K14" i="35" s="1"/>
  <c r="K9" i="33"/>
  <c r="H12" i="33"/>
  <c r="G10" i="35"/>
  <c r="H14" i="35" s="1"/>
  <c r="M9" i="33"/>
  <c r="N11" i="33" s="1"/>
  <c r="K26" i="32"/>
  <c r="K23" i="32"/>
  <c r="J10" i="32"/>
  <c r="K15" i="32" s="1"/>
  <c r="M40" i="32"/>
  <c r="H36" i="32"/>
  <c r="G10" i="32"/>
  <c r="H11" i="32" s="1"/>
  <c r="H23" i="32"/>
  <c r="E36" i="32"/>
  <c r="E22" i="32"/>
  <c r="E23" i="32"/>
  <c r="D10" i="32"/>
  <c r="E26" i="32"/>
  <c r="M20" i="32"/>
  <c r="K36" i="32"/>
  <c r="H31" i="32"/>
  <c r="K37" i="32"/>
  <c r="H22" i="32"/>
  <c r="K18" i="32"/>
  <c r="K16" i="32"/>
  <c r="K17" i="32"/>
  <c r="N31" i="31"/>
  <c r="K13" i="31"/>
  <c r="K12" i="31"/>
  <c r="H13" i="31"/>
  <c r="H12" i="31"/>
  <c r="H16" i="31"/>
  <c r="N30" i="31"/>
  <c r="N32" i="31"/>
  <c r="H15" i="31"/>
  <c r="H14" i="31"/>
  <c r="K16" i="31"/>
  <c r="K15" i="31"/>
  <c r="N33" i="31"/>
  <c r="K14" i="31"/>
  <c r="M30" i="26"/>
  <c r="K26" i="26"/>
  <c r="K27" i="26"/>
  <c r="K16" i="26"/>
  <c r="K17" i="26"/>
  <c r="H38" i="26"/>
  <c r="M35" i="26"/>
  <c r="N37" i="26" s="1"/>
  <c r="H37" i="26"/>
  <c r="N26" i="26"/>
  <c r="N27" i="26"/>
  <c r="H21" i="26"/>
  <c r="M20" i="26"/>
  <c r="N16" i="26"/>
  <c r="N17" i="26"/>
  <c r="H16" i="26"/>
  <c r="H18" i="26"/>
  <c r="E38" i="26"/>
  <c r="N33" i="26"/>
  <c r="N31" i="26"/>
  <c r="N32" i="26"/>
  <c r="E32" i="26"/>
  <c r="E33" i="26"/>
  <c r="E27" i="26"/>
  <c r="E28" i="26"/>
  <c r="E22" i="26"/>
  <c r="E16" i="26"/>
  <c r="E17" i="26"/>
  <c r="K33" i="25"/>
  <c r="K27" i="25"/>
  <c r="K28" i="25"/>
  <c r="K18" i="25"/>
  <c r="H43" i="25"/>
  <c r="H41" i="25"/>
  <c r="N42" i="25"/>
  <c r="H26" i="25"/>
  <c r="H28" i="25"/>
  <c r="G10" i="25"/>
  <c r="N41" i="25"/>
  <c r="E41" i="25"/>
  <c r="N27" i="25"/>
  <c r="N26" i="25"/>
  <c r="E21" i="25"/>
  <c r="E22" i="25"/>
  <c r="K31" i="21"/>
  <c r="K27" i="21"/>
  <c r="J10" i="21"/>
  <c r="K22" i="21" s="1"/>
  <c r="K23" i="21"/>
  <c r="K15" i="21"/>
  <c r="H19" i="21"/>
  <c r="G10" i="21"/>
  <c r="H10" i="21" s="1"/>
  <c r="E31" i="21"/>
  <c r="N32" i="21"/>
  <c r="D10" i="21"/>
  <c r="N28" i="21"/>
  <c r="E23" i="21"/>
  <c r="N15" i="21"/>
  <c r="N10" i="17"/>
  <c r="J10" i="15"/>
  <c r="M26" i="15"/>
  <c r="M18" i="15"/>
  <c r="M30" i="15"/>
  <c r="M22" i="15"/>
  <c r="K31" i="13"/>
  <c r="K24" i="13"/>
  <c r="J10" i="13"/>
  <c r="K30" i="13" s="1"/>
  <c r="H27" i="13"/>
  <c r="M22" i="13"/>
  <c r="N23" i="13" s="1"/>
  <c r="M18" i="13"/>
  <c r="N20" i="13" s="1"/>
  <c r="H16" i="13"/>
  <c r="M14" i="13"/>
  <c r="N15" i="13" s="1"/>
  <c r="M34" i="13"/>
  <c r="N35" i="13" s="1"/>
  <c r="M30" i="13"/>
  <c r="N31" i="13" s="1"/>
  <c r="E31" i="13"/>
  <c r="M26" i="13"/>
  <c r="N27" i="13" s="1"/>
  <c r="M11" i="13"/>
  <c r="E27" i="13"/>
  <c r="E15" i="13"/>
  <c r="D10" i="13"/>
  <c r="E18" i="13" s="1"/>
  <c r="K14" i="12"/>
  <c r="K15" i="12"/>
  <c r="M14" i="12"/>
  <c r="K12" i="12"/>
  <c r="M16" i="12"/>
  <c r="H35" i="11"/>
  <c r="H36" i="11"/>
  <c r="M30" i="11"/>
  <c r="N32" i="11" s="1"/>
  <c r="H31" i="11"/>
  <c r="H23" i="11"/>
  <c r="H15" i="11"/>
  <c r="G10" i="11"/>
  <c r="E36" i="11"/>
  <c r="M34" i="11"/>
  <c r="E35" i="11"/>
  <c r="M22" i="11"/>
  <c r="N24" i="11" s="1"/>
  <c r="E23" i="11"/>
  <c r="D10" i="11"/>
  <c r="E20" i="11"/>
  <c r="M18" i="11"/>
  <c r="E15" i="11"/>
  <c r="M14" i="11"/>
  <c r="K13" i="10"/>
  <c r="K14" i="10"/>
  <c r="K11" i="10"/>
  <c r="K15" i="10"/>
  <c r="K17" i="10"/>
  <c r="K10" i="10"/>
  <c r="K32" i="9"/>
  <c r="K27" i="9"/>
  <c r="K24" i="9"/>
  <c r="J10" i="9"/>
  <c r="K10" i="9" s="1"/>
  <c r="H27" i="9"/>
  <c r="H23" i="9"/>
  <c r="H19" i="9"/>
  <c r="H15" i="9"/>
  <c r="M34" i="9"/>
  <c r="E35" i="9"/>
  <c r="M30" i="9"/>
  <c r="N32" i="9" s="1"/>
  <c r="E32" i="9"/>
  <c r="M26" i="9"/>
  <c r="N27" i="9" s="1"/>
  <c r="E28" i="9"/>
  <c r="E24" i="9"/>
  <c r="M11" i="9"/>
  <c r="D10" i="9"/>
  <c r="E12" i="9" s="1"/>
  <c r="M14" i="9"/>
  <c r="N16" i="9" s="1"/>
  <c r="K14" i="8"/>
  <c r="J10" i="7"/>
  <c r="K26" i="7" s="1"/>
  <c r="H27" i="7"/>
  <c r="H24" i="7"/>
  <c r="H16" i="7"/>
  <c r="M26" i="7"/>
  <c r="N27" i="7" s="1"/>
  <c r="N24" i="7"/>
  <c r="N19" i="7"/>
  <c r="N20" i="7"/>
  <c r="K29" i="6"/>
  <c r="H28" i="6"/>
  <c r="M27" i="6"/>
  <c r="N28" i="6" s="1"/>
  <c r="E28" i="6"/>
  <c r="K12" i="6"/>
  <c r="H10" i="6"/>
  <c r="H11" i="6"/>
  <c r="M10" i="6"/>
  <c r="N10" i="6" s="1"/>
  <c r="E11" i="6"/>
  <c r="E11" i="10"/>
  <c r="E13" i="10"/>
  <c r="E12" i="10"/>
  <c r="E16" i="10"/>
  <c r="E17" i="10"/>
  <c r="E15" i="10"/>
  <c r="E14" i="10"/>
  <c r="E10" i="10"/>
  <c r="H13" i="10"/>
  <c r="H15" i="10"/>
  <c r="H14" i="10"/>
  <c r="H11" i="10"/>
  <c r="H12" i="10"/>
  <c r="H10" i="10"/>
  <c r="H17" i="10"/>
  <c r="K22" i="7"/>
  <c r="K14" i="7"/>
  <c r="H16" i="12"/>
  <c r="K28" i="3"/>
  <c r="M25" i="3"/>
  <c r="M11" i="8"/>
  <c r="G10" i="8"/>
  <c r="H13" i="8" s="1"/>
  <c r="M17" i="40"/>
  <c r="D45" i="41"/>
  <c r="E54" i="41" s="1"/>
  <c r="H13" i="12"/>
  <c r="K12" i="8"/>
  <c r="H11" i="12"/>
  <c r="E14" i="40"/>
  <c r="K11" i="7"/>
  <c r="K11" i="8"/>
  <c r="H15" i="12"/>
  <c r="M16" i="10"/>
  <c r="E12" i="40"/>
  <c r="K13" i="8"/>
  <c r="J12" i="41"/>
  <c r="K23" i="41" s="1"/>
  <c r="G12" i="41"/>
  <c r="H23" i="41" s="1"/>
  <c r="H26" i="3"/>
  <c r="H28" i="3"/>
  <c r="E27" i="7"/>
  <c r="H12" i="12"/>
  <c r="K16" i="8"/>
  <c r="H16" i="10"/>
  <c r="M9" i="3"/>
  <c r="H13" i="40"/>
  <c r="M12" i="41"/>
  <c r="E19" i="7"/>
  <c r="E20" i="7"/>
  <c r="M27" i="3"/>
  <c r="E28" i="3"/>
  <c r="E25" i="3"/>
  <c r="D14" i="7"/>
  <c r="M15" i="7"/>
  <c r="G12" i="7"/>
  <c r="K15" i="7"/>
  <c r="K11" i="12"/>
  <c r="H16" i="40"/>
  <c r="H18" i="40"/>
  <c r="M16" i="7"/>
  <c r="E65" i="41"/>
  <c r="H10" i="12"/>
  <c r="J16" i="40"/>
  <c r="D67" i="41"/>
  <c r="E70" i="41" s="1"/>
  <c r="H53" i="41"/>
  <c r="K71" i="41"/>
  <c r="N73" i="41"/>
  <c r="E10" i="9"/>
  <c r="K12" i="9"/>
  <c r="K19" i="11"/>
  <c r="K20" i="11"/>
  <c r="K23" i="11"/>
  <c r="K24" i="11"/>
  <c r="K27" i="11"/>
  <c r="K28" i="11"/>
  <c r="G10" i="13"/>
  <c r="N12" i="17"/>
  <c r="N11" i="17"/>
  <c r="N14" i="17"/>
  <c r="N9" i="17"/>
  <c r="K43" i="25"/>
  <c r="K42" i="25"/>
  <c r="K41" i="25"/>
  <c r="H52" i="41"/>
  <c r="K70" i="41"/>
  <c r="N72" i="41"/>
  <c r="K18" i="9"/>
  <c r="N36" i="9"/>
  <c r="K11" i="13"/>
  <c r="N32" i="13"/>
  <c r="N11" i="24"/>
  <c r="N10" i="24"/>
  <c r="N12" i="24"/>
  <c r="N9" i="24"/>
  <c r="N28" i="13"/>
  <c r="M12" i="14"/>
  <c r="J10" i="25"/>
  <c r="K17" i="33"/>
  <c r="K16" i="33"/>
  <c r="H31" i="26"/>
  <c r="H33" i="26"/>
  <c r="H32" i="26"/>
  <c r="M25" i="32"/>
  <c r="N28" i="32" s="1"/>
  <c r="M30" i="32"/>
  <c r="N32" i="32" s="1"/>
  <c r="K39" i="41"/>
  <c r="H49" i="41"/>
  <c r="K75" i="41"/>
  <c r="N68" i="41"/>
  <c r="N69" i="41"/>
  <c r="N31" i="9"/>
  <c r="E20" i="9"/>
  <c r="E19" i="9"/>
  <c r="M12" i="9"/>
  <c r="N24" i="9"/>
  <c r="K36" i="13"/>
  <c r="K35" i="13"/>
  <c r="H15" i="21"/>
  <c r="M11" i="20"/>
  <c r="H16" i="21"/>
  <c r="K74" i="41"/>
  <c r="N23" i="9"/>
  <c r="K15" i="13"/>
  <c r="K16" i="13"/>
  <c r="N19" i="13"/>
  <c r="D10" i="12"/>
  <c r="K37" i="41"/>
  <c r="H46" i="41"/>
  <c r="K73" i="41"/>
  <c r="N75" i="41"/>
  <c r="K15" i="11"/>
  <c r="K16" i="11"/>
  <c r="J10" i="11"/>
  <c r="M26" i="11"/>
  <c r="N28" i="11" s="1"/>
  <c r="M38" i="15"/>
  <c r="N24" i="35"/>
  <c r="M14" i="38"/>
  <c r="K15" i="9"/>
  <c r="K16" i="9"/>
  <c r="G10" i="9"/>
  <c r="H34" i="9" s="1"/>
  <c r="H35" i="9"/>
  <c r="H36" i="9"/>
  <c r="N15" i="9"/>
  <c r="N36" i="13"/>
  <c r="N13" i="17"/>
  <c r="H24" i="35"/>
  <c r="H22" i="35"/>
  <c r="H23" i="35"/>
  <c r="K10" i="6"/>
  <c r="K27" i="6"/>
  <c r="H32" i="21"/>
  <c r="M15" i="20"/>
  <c r="E18" i="25"/>
  <c r="E17" i="25"/>
  <c r="E16" i="25"/>
  <c r="H21" i="25"/>
  <c r="G10" i="26"/>
  <c r="E16" i="36"/>
  <c r="E14" i="36"/>
  <c r="E15" i="36"/>
  <c r="J10" i="38"/>
  <c r="M38" i="11"/>
  <c r="M12" i="13"/>
  <c r="E15" i="21"/>
  <c r="N23" i="21"/>
  <c r="H18" i="25"/>
  <c r="H32" i="25"/>
  <c r="E43" i="25"/>
  <c r="H43" i="26"/>
  <c r="H42" i="26"/>
  <c r="E41" i="26"/>
  <c r="E42" i="26"/>
  <c r="H15" i="36"/>
  <c r="H16" i="36"/>
  <c r="E11" i="36"/>
  <c r="K18" i="39"/>
  <c r="K17" i="39"/>
  <c r="M18" i="9"/>
  <c r="N19" i="9" s="1"/>
  <c r="E35" i="13"/>
  <c r="K31" i="11"/>
  <c r="E16" i="21"/>
  <c r="M16" i="20"/>
  <c r="K36" i="21"/>
  <c r="H23" i="26"/>
  <c r="H28" i="26"/>
  <c r="H27" i="26"/>
  <c r="D10" i="26"/>
  <c r="J10" i="26"/>
  <c r="H39" i="33"/>
  <c r="H38" i="33"/>
  <c r="N23" i="11"/>
  <c r="K15" i="15"/>
  <c r="H23" i="25"/>
  <c r="E32" i="25"/>
  <c r="E31" i="25"/>
  <c r="K31" i="26"/>
  <c r="K32" i="26"/>
  <c r="E32" i="32"/>
  <c r="E31" i="32"/>
  <c r="E33" i="32"/>
  <c r="M35" i="32"/>
  <c r="N36" i="32" s="1"/>
  <c r="E16" i="35"/>
  <c r="E15" i="35"/>
  <c r="M10" i="37"/>
  <c r="G10" i="15"/>
  <c r="K20" i="21"/>
  <c r="E43" i="32"/>
  <c r="E42" i="32"/>
  <c r="E41" i="32"/>
  <c r="N42" i="32"/>
  <c r="N43" i="32"/>
  <c r="N41" i="32"/>
  <c r="H15" i="35"/>
  <c r="H16" i="35"/>
  <c r="M10" i="35"/>
  <c r="N10" i="35" s="1"/>
  <c r="J10" i="36"/>
  <c r="K14" i="36" s="1"/>
  <c r="K14" i="37"/>
  <c r="E10" i="6"/>
  <c r="E27" i="6"/>
  <c r="N35" i="9"/>
  <c r="H17" i="25"/>
  <c r="K22" i="25"/>
  <c r="K23" i="25"/>
  <c r="K21" i="25"/>
  <c r="H42" i="32"/>
  <c r="H43" i="32"/>
  <c r="E16" i="33"/>
  <c r="E18" i="36"/>
  <c r="E12" i="36"/>
  <c r="E10" i="36"/>
  <c r="K24" i="36"/>
  <c r="K23" i="36"/>
  <c r="D10" i="37"/>
  <c r="E11" i="37" s="1"/>
  <c r="H28" i="21"/>
  <c r="H27" i="21"/>
  <c r="E27" i="25"/>
  <c r="E28" i="25"/>
  <c r="H31" i="25"/>
  <c r="K22" i="26"/>
  <c r="K32" i="32"/>
  <c r="K33" i="32"/>
  <c r="K31" i="32"/>
  <c r="K16" i="36"/>
  <c r="K15" i="36"/>
  <c r="E10" i="35"/>
  <c r="H26" i="32"/>
  <c r="H9" i="33"/>
  <c r="E19" i="35"/>
  <c r="E11" i="38"/>
  <c r="E10" i="38"/>
  <c r="E12" i="38"/>
  <c r="K28" i="32"/>
  <c r="H38" i="32"/>
  <c r="K12" i="33"/>
  <c r="K10" i="37"/>
  <c r="N15" i="37"/>
  <c r="G10" i="37"/>
  <c r="H14" i="37" s="1"/>
  <c r="K16" i="38"/>
  <c r="E12" i="32"/>
  <c r="H27" i="32"/>
  <c r="H16" i="38"/>
  <c r="H15" i="38"/>
  <c r="M18" i="37"/>
  <c r="N19" i="37" s="1"/>
  <c r="K24" i="37"/>
  <c r="K23" i="37"/>
  <c r="G10" i="38"/>
  <c r="E37" i="32"/>
  <c r="H16" i="37"/>
  <c r="H15" i="37"/>
  <c r="M22" i="38"/>
  <c r="N23" i="38" s="1"/>
  <c r="N27" i="32"/>
  <c r="E22" i="36"/>
  <c r="N24" i="37"/>
  <c r="M10" i="38"/>
  <c r="N27" i="50"/>
  <c r="M10" i="31"/>
  <c r="N11" i="31" s="1"/>
  <c r="N26" i="50"/>
  <c r="N25" i="50"/>
  <c r="E11" i="31"/>
  <c r="E13" i="31"/>
  <c r="E14" i="31"/>
  <c r="E15" i="31"/>
  <c r="E16" i="31"/>
  <c r="K11" i="31"/>
  <c r="K14" i="15" l="1"/>
  <c r="K12" i="15"/>
  <c r="K34" i="15"/>
  <c r="K30" i="15"/>
  <c r="K11" i="15"/>
  <c r="K38" i="15"/>
  <c r="K26" i="15"/>
  <c r="K22" i="15"/>
  <c r="K18" i="15"/>
  <c r="H26" i="15"/>
  <c r="H14" i="15"/>
  <c r="H30" i="15"/>
  <c r="H18" i="15"/>
  <c r="H22" i="15"/>
  <c r="H34" i="15"/>
  <c r="H38" i="15"/>
  <c r="H12" i="15"/>
  <c r="H11" i="15"/>
  <c r="E10" i="15"/>
  <c r="E22" i="15"/>
  <c r="E18" i="15"/>
  <c r="E14" i="15"/>
  <c r="E12" i="15"/>
  <c r="E11" i="15"/>
  <c r="E38" i="15"/>
  <c r="E34" i="15"/>
  <c r="E30" i="15"/>
  <c r="E26" i="15"/>
  <c r="H12" i="36"/>
  <c r="H18" i="36"/>
  <c r="H22" i="36"/>
  <c r="N12" i="36"/>
  <c r="H10" i="36"/>
  <c r="H14" i="36"/>
  <c r="K26" i="11"/>
  <c r="K46" i="11"/>
  <c r="K42" i="11"/>
  <c r="H10" i="11"/>
  <c r="H42" i="11"/>
  <c r="H46" i="11"/>
  <c r="E34" i="11"/>
  <c r="E14" i="11"/>
  <c r="E46" i="11"/>
  <c r="E42" i="11"/>
  <c r="K10" i="21"/>
  <c r="K54" i="21"/>
  <c r="K50" i="21"/>
  <c r="K46" i="21"/>
  <c r="K42" i="21"/>
  <c r="K38" i="21"/>
  <c r="K14" i="21"/>
  <c r="H30" i="21"/>
  <c r="H14" i="21"/>
  <c r="H18" i="21"/>
  <c r="H42" i="21"/>
  <c r="H50" i="21"/>
  <c r="H46" i="21"/>
  <c r="H38" i="21"/>
  <c r="H54" i="21"/>
  <c r="E22" i="21"/>
  <c r="E14" i="21"/>
  <c r="E46" i="21"/>
  <c r="E54" i="21"/>
  <c r="E38" i="21"/>
  <c r="E50" i="21"/>
  <c r="E42" i="21"/>
  <c r="E63" i="41"/>
  <c r="E64" i="41"/>
  <c r="E61" i="41"/>
  <c r="E62" i="41"/>
  <c r="E59" i="41"/>
  <c r="E57" i="41"/>
  <c r="E58" i="41"/>
  <c r="K10" i="32"/>
  <c r="E10" i="32"/>
  <c r="E15" i="32"/>
  <c r="H10" i="32"/>
  <c r="H15" i="32"/>
  <c r="H20" i="32"/>
  <c r="H30" i="26"/>
  <c r="H50" i="26"/>
  <c r="H60" i="26"/>
  <c r="H45" i="26"/>
  <c r="H55" i="26"/>
  <c r="H65" i="26"/>
  <c r="N43" i="26"/>
  <c r="N41" i="26"/>
  <c r="K12" i="26"/>
  <c r="K60" i="26"/>
  <c r="K65" i="26"/>
  <c r="K45" i="26"/>
  <c r="K55" i="26"/>
  <c r="K50" i="26"/>
  <c r="E13" i="26"/>
  <c r="E50" i="26"/>
  <c r="E60" i="26"/>
  <c r="E65" i="26"/>
  <c r="E55" i="26"/>
  <c r="E45" i="26"/>
  <c r="N42" i="26"/>
  <c r="H65" i="25"/>
  <c r="N22" i="25"/>
  <c r="N21" i="25"/>
  <c r="N16" i="25"/>
  <c r="N17" i="25"/>
  <c r="K60" i="25"/>
  <c r="K65" i="25"/>
  <c r="H55" i="25"/>
  <c r="H60" i="25"/>
  <c r="N32" i="25"/>
  <c r="N31" i="25"/>
  <c r="K50" i="25"/>
  <c r="K55" i="25"/>
  <c r="N38" i="25"/>
  <c r="K35" i="25"/>
  <c r="H10" i="25"/>
  <c r="H50" i="25"/>
  <c r="H35" i="25"/>
  <c r="H20" i="25"/>
  <c r="H15" i="25"/>
  <c r="M10" i="25"/>
  <c r="H40" i="25"/>
  <c r="K40" i="25"/>
  <c r="K45" i="25"/>
  <c r="H30" i="25"/>
  <c r="H45" i="25"/>
  <c r="N37" i="25"/>
  <c r="N19" i="21"/>
  <c r="E11" i="21"/>
  <c r="N16" i="21"/>
  <c r="N36" i="21"/>
  <c r="N24" i="21"/>
  <c r="N19" i="36"/>
  <c r="K11" i="36"/>
  <c r="K11" i="35"/>
  <c r="E10" i="11"/>
  <c r="N20" i="11"/>
  <c r="N36" i="11"/>
  <c r="N16" i="11"/>
  <c r="E18" i="38"/>
  <c r="N11" i="38"/>
  <c r="H11" i="38"/>
  <c r="N14" i="36"/>
  <c r="K22" i="36"/>
  <c r="N23" i="36"/>
  <c r="E11" i="35"/>
  <c r="K10" i="35"/>
  <c r="K12" i="35"/>
  <c r="K18" i="35"/>
  <c r="E22" i="35"/>
  <c r="E18" i="35"/>
  <c r="E12" i="35"/>
  <c r="N16" i="35"/>
  <c r="E52" i="41"/>
  <c r="K56" i="41"/>
  <c r="N20" i="41"/>
  <c r="E49" i="41"/>
  <c r="K18" i="41"/>
  <c r="H21" i="41"/>
  <c r="E73" i="41"/>
  <c r="N12" i="40"/>
  <c r="N14" i="40"/>
  <c r="N13" i="39"/>
  <c r="N14" i="39"/>
  <c r="N22" i="37"/>
  <c r="N15" i="36"/>
  <c r="N20" i="35"/>
  <c r="H14" i="38"/>
  <c r="N38" i="33"/>
  <c r="E14" i="38"/>
  <c r="E22" i="38"/>
  <c r="H11" i="37"/>
  <c r="N12" i="37"/>
  <c r="N11" i="37"/>
  <c r="N33" i="33"/>
  <c r="N22" i="36"/>
  <c r="N16" i="33"/>
  <c r="N10" i="36"/>
  <c r="N18" i="36"/>
  <c r="N12" i="33"/>
  <c r="N9" i="33"/>
  <c r="K22" i="35"/>
  <c r="N11" i="35"/>
  <c r="H18" i="35"/>
  <c r="H12" i="35"/>
  <c r="H10" i="35"/>
  <c r="H11" i="35"/>
  <c r="N18" i="35"/>
  <c r="N12" i="35"/>
  <c r="K13" i="32"/>
  <c r="K11" i="32"/>
  <c r="K30" i="32"/>
  <c r="K25" i="32"/>
  <c r="K40" i="32"/>
  <c r="K12" i="32"/>
  <c r="K35" i="32"/>
  <c r="K20" i="32"/>
  <c r="H30" i="32"/>
  <c r="H12" i="32"/>
  <c r="H40" i="32"/>
  <c r="H25" i="32"/>
  <c r="H13" i="32"/>
  <c r="H35" i="32"/>
  <c r="N23" i="32"/>
  <c r="N22" i="32"/>
  <c r="N21" i="32"/>
  <c r="E25" i="32"/>
  <c r="E35" i="32"/>
  <c r="E40" i="32"/>
  <c r="E13" i="32"/>
  <c r="E20" i="32"/>
  <c r="E30" i="32"/>
  <c r="N26" i="32"/>
  <c r="N37" i="32"/>
  <c r="N16" i="31"/>
  <c r="N12" i="31"/>
  <c r="N38" i="26"/>
  <c r="N36" i="26"/>
  <c r="M10" i="26"/>
  <c r="K20" i="26"/>
  <c r="K35" i="26"/>
  <c r="N23" i="26"/>
  <c r="N22" i="26"/>
  <c r="N21" i="26"/>
  <c r="H35" i="26"/>
  <c r="H25" i="26"/>
  <c r="H15" i="26"/>
  <c r="H13" i="26"/>
  <c r="K20" i="25"/>
  <c r="K11" i="25"/>
  <c r="H25" i="25"/>
  <c r="H11" i="25"/>
  <c r="H12" i="25"/>
  <c r="H13" i="25"/>
  <c r="K18" i="21"/>
  <c r="K34" i="21"/>
  <c r="K11" i="21"/>
  <c r="K26" i="21"/>
  <c r="K30" i="21"/>
  <c r="K12" i="21"/>
  <c r="N35" i="21"/>
  <c r="H22" i="21"/>
  <c r="H12" i="21"/>
  <c r="H11" i="21"/>
  <c r="H26" i="21"/>
  <c r="H34" i="21"/>
  <c r="E30" i="21"/>
  <c r="E18" i="21"/>
  <c r="E26" i="21"/>
  <c r="E34" i="21"/>
  <c r="E10" i="21"/>
  <c r="E12" i="21"/>
  <c r="K10" i="15"/>
  <c r="K34" i="13"/>
  <c r="K22" i="13"/>
  <c r="K18" i="13"/>
  <c r="K12" i="13"/>
  <c r="K14" i="13"/>
  <c r="K10" i="13"/>
  <c r="K26" i="13"/>
  <c r="N24" i="13"/>
  <c r="N16" i="13"/>
  <c r="E34" i="13"/>
  <c r="E11" i="13"/>
  <c r="E30" i="13"/>
  <c r="E14" i="13"/>
  <c r="E12" i="13"/>
  <c r="E10" i="13"/>
  <c r="E22" i="13"/>
  <c r="E26" i="13"/>
  <c r="M10" i="12"/>
  <c r="N14" i="12" s="1"/>
  <c r="K14" i="11"/>
  <c r="N35" i="11"/>
  <c r="N31" i="11"/>
  <c r="H14" i="11"/>
  <c r="N19" i="11"/>
  <c r="H18" i="11"/>
  <c r="H22" i="11"/>
  <c r="H26" i="11"/>
  <c r="H30" i="11"/>
  <c r="H12" i="11"/>
  <c r="H34" i="11"/>
  <c r="H38" i="11"/>
  <c r="H11" i="11"/>
  <c r="E18" i="11"/>
  <c r="E26" i="11"/>
  <c r="E30" i="11"/>
  <c r="E38" i="11"/>
  <c r="E12" i="11"/>
  <c r="E11" i="11"/>
  <c r="E22" i="11"/>
  <c r="N15" i="11"/>
  <c r="K30" i="9"/>
  <c r="K26" i="9"/>
  <c r="K22" i="9"/>
  <c r="K11" i="9"/>
  <c r="K34" i="9"/>
  <c r="K14" i="9"/>
  <c r="H18" i="9"/>
  <c r="H11" i="9"/>
  <c r="E30" i="9"/>
  <c r="E14" i="9"/>
  <c r="N28" i="9"/>
  <c r="E11" i="9"/>
  <c r="E26" i="9"/>
  <c r="E34" i="9"/>
  <c r="E22" i="9"/>
  <c r="E18" i="9"/>
  <c r="K12" i="7"/>
  <c r="K18" i="7"/>
  <c r="K10" i="7"/>
  <c r="N28" i="7"/>
  <c r="N27" i="6"/>
  <c r="N29" i="6"/>
  <c r="N11" i="6"/>
  <c r="N12" i="6"/>
  <c r="M12" i="8"/>
  <c r="M10" i="8" s="1"/>
  <c r="N13" i="8" s="1"/>
  <c r="D10" i="8"/>
  <c r="M17" i="14"/>
  <c r="N24" i="38"/>
  <c r="N22" i="38"/>
  <c r="N10" i="37"/>
  <c r="N14" i="37"/>
  <c r="E12" i="12"/>
  <c r="E10" i="12"/>
  <c r="E16" i="12"/>
  <c r="E15" i="12"/>
  <c r="E14" i="12"/>
  <c r="E11" i="12"/>
  <c r="M15" i="14"/>
  <c r="K16" i="40"/>
  <c r="N27" i="3"/>
  <c r="N17" i="41"/>
  <c r="H15" i="8"/>
  <c r="H16" i="8"/>
  <c r="H12" i="8"/>
  <c r="H11" i="8"/>
  <c r="H14" i="8"/>
  <c r="N13" i="12"/>
  <c r="H10" i="15"/>
  <c r="E22" i="37"/>
  <c r="N20" i="37"/>
  <c r="N18" i="37"/>
  <c r="N12" i="38"/>
  <c r="K30" i="26"/>
  <c r="M12" i="20"/>
  <c r="M10" i="32"/>
  <c r="K12" i="11"/>
  <c r="N33" i="32"/>
  <c r="N31" i="32"/>
  <c r="E13" i="12"/>
  <c r="K14" i="41"/>
  <c r="K45" i="41"/>
  <c r="K12" i="41"/>
  <c r="K34" i="41"/>
  <c r="K15" i="41"/>
  <c r="K19" i="41"/>
  <c r="K21" i="41"/>
  <c r="K17" i="41"/>
  <c r="K67" i="41"/>
  <c r="K13" i="41"/>
  <c r="K20" i="41"/>
  <c r="M10" i="10"/>
  <c r="N16" i="10" s="1"/>
  <c r="H19" i="41"/>
  <c r="E14" i="37"/>
  <c r="E18" i="37"/>
  <c r="E12" i="37"/>
  <c r="E10" i="37"/>
  <c r="N28" i="3"/>
  <c r="N25" i="3"/>
  <c r="M10" i="11"/>
  <c r="N16" i="38"/>
  <c r="N14" i="38"/>
  <c r="H34" i="13"/>
  <c r="H14" i="13"/>
  <c r="H30" i="13"/>
  <c r="H26" i="13"/>
  <c r="H22" i="13"/>
  <c r="H12" i="13"/>
  <c r="H10" i="13"/>
  <c r="K18" i="36"/>
  <c r="K12" i="36"/>
  <c r="K10" i="36"/>
  <c r="N38" i="32"/>
  <c r="N20" i="9"/>
  <c r="N15" i="38"/>
  <c r="K30" i="11"/>
  <c r="K11" i="11"/>
  <c r="K34" i="11"/>
  <c r="K10" i="11"/>
  <c r="K38" i="11"/>
  <c r="H11" i="13"/>
  <c r="K22" i="11"/>
  <c r="M12" i="7"/>
  <c r="M10" i="9"/>
  <c r="N12" i="9" s="1"/>
  <c r="E15" i="7"/>
  <c r="E16" i="7"/>
  <c r="N26" i="3"/>
  <c r="G10" i="7"/>
  <c r="H12" i="7" s="1"/>
  <c r="J10" i="14"/>
  <c r="M14" i="7"/>
  <c r="N15" i="7" s="1"/>
  <c r="M11" i="7"/>
  <c r="N15" i="31"/>
  <c r="H12" i="37"/>
  <c r="H10" i="37"/>
  <c r="H18" i="37"/>
  <c r="H22" i="37"/>
  <c r="N20" i="21"/>
  <c r="G10" i="14"/>
  <c r="H14" i="9"/>
  <c r="H22" i="9"/>
  <c r="H30" i="9"/>
  <c r="H26" i="9"/>
  <c r="H12" i="9"/>
  <c r="H10" i="9"/>
  <c r="N22" i="35"/>
  <c r="H18" i="13"/>
  <c r="N14" i="35"/>
  <c r="M10" i="13"/>
  <c r="N12" i="13" s="1"/>
  <c r="M11" i="14"/>
  <c r="D12" i="41"/>
  <c r="E23" i="41" s="1"/>
  <c r="D10" i="7"/>
  <c r="E14" i="7" s="1"/>
  <c r="N13" i="41"/>
  <c r="N15" i="41"/>
  <c r="N16" i="41"/>
  <c r="N45" i="41"/>
  <c r="N12" i="41"/>
  <c r="N18" i="41"/>
  <c r="N67" i="41"/>
  <c r="N14" i="41"/>
  <c r="N56" i="41"/>
  <c r="N21" i="41"/>
  <c r="H18" i="41"/>
  <c r="E51" i="41"/>
  <c r="E53" i="41"/>
  <c r="E50" i="41"/>
  <c r="E47" i="41"/>
  <c r="E48" i="41"/>
  <c r="E46" i="41"/>
  <c r="N13" i="31"/>
  <c r="N14" i="31"/>
  <c r="N18" i="38"/>
  <c r="N10" i="38"/>
  <c r="H22" i="38"/>
  <c r="H18" i="38"/>
  <c r="H10" i="38"/>
  <c r="H12" i="38"/>
  <c r="K13" i="26"/>
  <c r="K10" i="26"/>
  <c r="K11" i="26"/>
  <c r="K25" i="26"/>
  <c r="K40" i="26"/>
  <c r="K15" i="26"/>
  <c r="E75" i="41"/>
  <c r="E76" i="41"/>
  <c r="E69" i="41"/>
  <c r="E68" i="41"/>
  <c r="E71" i="41"/>
  <c r="E74" i="41"/>
  <c r="E72" i="41"/>
  <c r="H12" i="41"/>
  <c r="H15" i="41"/>
  <c r="H45" i="41"/>
  <c r="H67" i="41"/>
  <c r="H34" i="41"/>
  <c r="H14" i="41"/>
  <c r="H16" i="41"/>
  <c r="H20" i="41"/>
  <c r="H56" i="41"/>
  <c r="H17" i="41"/>
  <c r="N19" i="41"/>
  <c r="M13" i="20"/>
  <c r="E11" i="26"/>
  <c r="E25" i="26"/>
  <c r="E10" i="26"/>
  <c r="E20" i="26"/>
  <c r="E15" i="26"/>
  <c r="E35" i="26"/>
  <c r="E30" i="26"/>
  <c r="E12" i="26"/>
  <c r="E40" i="26"/>
  <c r="H40" i="26"/>
  <c r="H20" i="26"/>
  <c r="H12" i="26"/>
  <c r="H11" i="26"/>
  <c r="H10" i="26"/>
  <c r="M14" i="20"/>
  <c r="M10" i="15"/>
  <c r="N27" i="11"/>
  <c r="K10" i="25"/>
  <c r="K30" i="25"/>
  <c r="K15" i="25"/>
  <c r="K12" i="25"/>
  <c r="K25" i="25"/>
  <c r="K13" i="25"/>
  <c r="K18" i="11"/>
  <c r="H13" i="41"/>
  <c r="M16" i="40"/>
  <c r="N17" i="40" s="1"/>
  <c r="K16" i="41"/>
  <c r="N30" i="15" l="1"/>
  <c r="N14" i="15"/>
  <c r="N18" i="15"/>
  <c r="N12" i="15"/>
  <c r="N22" i="15"/>
  <c r="N34" i="15"/>
  <c r="N11" i="15"/>
  <c r="N26" i="15"/>
  <c r="N38" i="15"/>
  <c r="N11" i="11"/>
  <c r="N47" i="11"/>
  <c r="N48" i="11"/>
  <c r="N42" i="11"/>
  <c r="N46" i="11"/>
  <c r="N18" i="21"/>
  <c r="N14" i="21"/>
  <c r="N46" i="21"/>
  <c r="N50" i="21"/>
  <c r="N54" i="21"/>
  <c r="N38" i="21"/>
  <c r="N42" i="21"/>
  <c r="N11" i="32"/>
  <c r="N15" i="32"/>
  <c r="N40" i="26"/>
  <c r="N65" i="26"/>
  <c r="N45" i="26"/>
  <c r="N60" i="26"/>
  <c r="N55" i="26"/>
  <c r="N50" i="26"/>
  <c r="N11" i="26"/>
  <c r="N35" i="26"/>
  <c r="N13" i="26"/>
  <c r="N12" i="26"/>
  <c r="N60" i="25"/>
  <c r="N65" i="25"/>
  <c r="N50" i="25"/>
  <c r="N55" i="25"/>
  <c r="N40" i="25"/>
  <c r="N10" i="25"/>
  <c r="N20" i="25"/>
  <c r="N35" i="25"/>
  <c r="N30" i="25"/>
  <c r="N13" i="25"/>
  <c r="N11" i="25"/>
  <c r="N15" i="25"/>
  <c r="N25" i="25"/>
  <c r="N12" i="25"/>
  <c r="N45" i="25"/>
  <c r="E16" i="14"/>
  <c r="E45" i="41"/>
  <c r="N25" i="32"/>
  <c r="N12" i="32"/>
  <c r="N30" i="32"/>
  <c r="N35" i="32"/>
  <c r="N10" i="26"/>
  <c r="N20" i="26"/>
  <c r="N15" i="26"/>
  <c r="N25" i="26"/>
  <c r="N30" i="26"/>
  <c r="N11" i="21"/>
  <c r="N10" i="12"/>
  <c r="N12" i="12"/>
  <c r="N11" i="12"/>
  <c r="N16" i="12"/>
  <c r="N15" i="12"/>
  <c r="N26" i="11"/>
  <c r="N38" i="11"/>
  <c r="N16" i="7"/>
  <c r="E11" i="7"/>
  <c r="E12" i="7"/>
  <c r="N16" i="8"/>
  <c r="N14" i="8"/>
  <c r="N15" i="8"/>
  <c r="E14" i="8"/>
  <c r="E11" i="8"/>
  <c r="E15" i="8"/>
  <c r="E16" i="8"/>
  <c r="E13" i="8"/>
  <c r="E16" i="41"/>
  <c r="E11" i="14"/>
  <c r="N10" i="21"/>
  <c r="N26" i="21"/>
  <c r="N22" i="21"/>
  <c r="N34" i="21"/>
  <c r="N30" i="21"/>
  <c r="N12" i="21"/>
  <c r="E12" i="8"/>
  <c r="N10" i="10"/>
  <c r="N15" i="10"/>
  <c r="N13" i="10"/>
  <c r="N12" i="10"/>
  <c r="N11" i="10"/>
  <c r="N17" i="10"/>
  <c r="N14" i="10"/>
  <c r="E14" i="14"/>
  <c r="E15" i="14"/>
  <c r="M10" i="14"/>
  <c r="E13" i="14"/>
  <c r="E12" i="14"/>
  <c r="E67" i="41"/>
  <c r="N16" i="40"/>
  <c r="N18" i="40"/>
  <c r="N10" i="11"/>
  <c r="N30" i="11"/>
  <c r="N22" i="11"/>
  <c r="N18" i="11"/>
  <c r="N34" i="11"/>
  <c r="N14" i="11"/>
  <c r="N10" i="32"/>
  <c r="N13" i="32"/>
  <c r="N40" i="32"/>
  <c r="N20" i="32"/>
  <c r="N12" i="11"/>
  <c r="N10" i="13"/>
  <c r="N22" i="13"/>
  <c r="N14" i="13"/>
  <c r="N11" i="13"/>
  <c r="N30" i="13"/>
  <c r="N18" i="13"/>
  <c r="N34" i="13"/>
  <c r="N26" i="13"/>
  <c r="N12" i="8"/>
  <c r="M10" i="7"/>
  <c r="N14" i="7" s="1"/>
  <c r="H10" i="7"/>
  <c r="H18" i="7"/>
  <c r="H26" i="7"/>
  <c r="H11" i="7"/>
  <c r="H14" i="7"/>
  <c r="H22" i="7"/>
  <c r="N10" i="15"/>
  <c r="E12" i="41"/>
  <c r="E21" i="41"/>
  <c r="E14" i="41"/>
  <c r="E13" i="41"/>
  <c r="E20" i="41"/>
  <c r="E34" i="41"/>
  <c r="E17" i="41"/>
  <c r="E19" i="41"/>
  <c r="E18" i="41"/>
  <c r="E56" i="41"/>
  <c r="E15" i="41"/>
  <c r="E18" i="7"/>
  <c r="E26" i="7"/>
  <c r="E22" i="7"/>
  <c r="E10" i="7"/>
  <c r="N10" i="9"/>
  <c r="N30" i="9"/>
  <c r="N14" i="9"/>
  <c r="N11" i="9"/>
  <c r="N26" i="9"/>
  <c r="N22" i="9"/>
  <c r="N34" i="9"/>
  <c r="N18" i="9"/>
  <c r="N11" i="8"/>
  <c r="E17" i="14"/>
  <c r="N15" i="14" l="1"/>
  <c r="N16" i="14"/>
  <c r="N11" i="14"/>
  <c r="N17" i="14"/>
  <c r="N11" i="7"/>
  <c r="N13" i="14"/>
  <c r="N14" i="14"/>
  <c r="N12" i="14"/>
  <c r="N22" i="7"/>
  <c r="N10" i="7"/>
  <c r="N18" i="7"/>
  <c r="N26" i="7"/>
  <c r="N12" i="7"/>
  <c r="D10" i="25" l="1"/>
  <c r="E55" i="25" s="1"/>
  <c r="E60" i="25" l="1"/>
  <c r="E20" i="25"/>
  <c r="E50" i="25"/>
  <c r="E10" i="25"/>
  <c r="E12" i="25"/>
  <c r="E65" i="25"/>
  <c r="E45" i="25"/>
  <c r="E40" i="25"/>
  <c r="E11" i="25"/>
  <c r="E13" i="25"/>
  <c r="E35" i="25"/>
  <c r="E15" i="25"/>
  <c r="E30" i="25"/>
  <c r="E25" i="25"/>
</calcChain>
</file>

<file path=xl/sharedStrings.xml><?xml version="1.0" encoding="utf-8"?>
<sst xmlns="http://schemas.openxmlformats.org/spreadsheetml/2006/main" count="2487" uniqueCount="473">
  <si>
    <t>29 and Under</t>
  </si>
  <si>
    <t>70 and Over</t>
  </si>
  <si>
    <t>%</t>
  </si>
  <si>
    <t>Total</t>
  </si>
  <si>
    <t>Dental Assisting</t>
  </si>
  <si>
    <t>Dental Hygiene</t>
  </si>
  <si>
    <t>Dental Lab Tech</t>
  </si>
  <si>
    <t>Teaching</t>
  </si>
  <si>
    <t>Research</t>
  </si>
  <si>
    <t>Other</t>
  </si>
  <si>
    <t>Mean</t>
  </si>
  <si>
    <t>Median</t>
  </si>
  <si>
    <t>American Indian or Alaska Native</t>
  </si>
  <si>
    <t>Asian</t>
  </si>
  <si>
    <t>Black or African American</t>
  </si>
  <si>
    <t>Hispanic or Latino</t>
  </si>
  <si>
    <t>White</t>
  </si>
  <si>
    <t>All Positions</t>
  </si>
  <si>
    <t>Volunteer</t>
  </si>
  <si>
    <t>Student Intern</t>
  </si>
  <si>
    <t>Community College / Technical College</t>
  </si>
  <si>
    <t>Public</t>
  </si>
  <si>
    <t>Private</t>
  </si>
  <si>
    <t>For-Profit</t>
  </si>
  <si>
    <t>Count</t>
  </si>
  <si>
    <t>Table of Contents</t>
  </si>
  <si>
    <t>Dental Lab. Tech.</t>
  </si>
  <si>
    <t>D.D.S./D.M.D.</t>
  </si>
  <si>
    <t>30–39</t>
  </si>
  <si>
    <t>40–49</t>
  </si>
  <si>
    <t>50–59</t>
  </si>
  <si>
    <t>60–69</t>
  </si>
  <si>
    <t>Master's Degree</t>
  </si>
  <si>
    <t>Bachelor's Degree</t>
  </si>
  <si>
    <t>Doctorate or Equivalent</t>
  </si>
  <si>
    <t>Women</t>
  </si>
  <si>
    <t>Men</t>
  </si>
  <si>
    <t>University/College With Affiliated Dental School</t>
  </si>
  <si>
    <t>University/College Without Affiliated Dental School</t>
  </si>
  <si>
    <t>N/A</t>
  </si>
  <si>
    <t>Estimated Retirements</t>
  </si>
  <si>
    <t>Resulting in a Lost Position</t>
  </si>
  <si>
    <t>Resulting in a Vacant Position</t>
  </si>
  <si>
    <t>Two or More Races</t>
  </si>
  <si>
    <t>Table 1: Respondent Programs by Institutional Setting</t>
  </si>
  <si>
    <t>Table 2: Respondent Programs by Institutional Type</t>
  </si>
  <si>
    <t xml:space="preserve">Notes: </t>
  </si>
  <si>
    <t>1. Percentages may not total 100% because of rounding.</t>
  </si>
  <si>
    <t>Total Faculty</t>
  </si>
  <si>
    <t>Associate Degree (A.A./A.A.S./A.S.)</t>
  </si>
  <si>
    <t>$30,000 - $39,999</t>
  </si>
  <si>
    <t>$40,000 - $49,999</t>
  </si>
  <si>
    <t>$50,000 - $59,999</t>
  </si>
  <si>
    <t>$60,000 - $69,999</t>
  </si>
  <si>
    <t>$70,000 - $79,999</t>
  </si>
  <si>
    <t>$80,000 - $89,999</t>
  </si>
  <si>
    <t>$90,000 - $99,999</t>
  </si>
  <si>
    <t>All Program Directors</t>
  </si>
  <si>
    <t>2. The number of positions may exceed the number of respondent programs.</t>
  </si>
  <si>
    <t>Program Type</t>
  </si>
  <si>
    <t>All Clinic Directors</t>
  </si>
  <si>
    <t>Table 8: Total Faculty by Status and Gender</t>
  </si>
  <si>
    <t>Table 9: Total Faculty by Age Range</t>
  </si>
  <si>
    <t>Table 11: Total Faculty by Race/Ethnicity</t>
  </si>
  <si>
    <t>Table 13: Total Faculty by Highest Degree Earned</t>
  </si>
  <si>
    <t>2. Some programs did not report the number of Lost and Vacant positions; as such, the sum of these positions may not equal the total number of Estimated Retirements.</t>
  </si>
  <si>
    <t>Source: American Dental Education Association, Survey of Allied Dental Program Directors, 2018</t>
  </si>
  <si>
    <t>©2019 American Dental Education Association</t>
  </si>
  <si>
    <t>Faculty</t>
  </si>
  <si>
    <t xml:space="preserve">Members </t>
  </si>
  <si>
    <t xml:space="preserve">Dental Laboratory Technology </t>
  </si>
  <si>
    <t>Table 3: Distinguishing Full- from Part-Time Employees: Methods</t>
  </si>
  <si>
    <t>Table 4: Distinguishing Full- from Part-Time Employees: Minimum Full-Time Requirements</t>
  </si>
  <si>
    <t>Table 5: Total Students</t>
  </si>
  <si>
    <t>Table 6: Total Faculty</t>
  </si>
  <si>
    <t>Table 7: Ratio of Total Enrolled Students to Total Faculty</t>
  </si>
  <si>
    <t>Table 10: Total Faculty by Age Range and Full- Or Part-Time Status</t>
  </si>
  <si>
    <t>Table 12: Total Faculty by Race/Ethnicity and Full- Or Part-Time Status</t>
  </si>
  <si>
    <t>Table 14: Total Faculty by Highest Degree Earned and Full- Or Part-Time Status</t>
  </si>
  <si>
    <t>Table 15: Total Faculty by Certificate(s) or License(s) Earned</t>
  </si>
  <si>
    <t>Table 16: Total Faculty by Certificate(s) or License(s) Earned and Full- Or Part-Time Status</t>
  </si>
  <si>
    <t/>
  </si>
  <si>
    <t>By Hours Worked</t>
  </si>
  <si>
    <t>By Contact Hours</t>
  </si>
  <si>
    <t>By Credits</t>
  </si>
  <si>
    <t>By Status</t>
  </si>
  <si>
    <t>Don't Know</t>
  </si>
  <si>
    <t>Text Entry</t>
  </si>
  <si>
    <t>Hours Worked Per Week</t>
  </si>
  <si>
    <t>Contact/Classroom Hours Per Week</t>
  </si>
  <si>
    <t>Credits Per Semester</t>
  </si>
  <si>
    <t>Total Students</t>
  </si>
  <si>
    <t>Ratio</t>
  </si>
  <si>
    <t>9 students/1 faculty member</t>
  </si>
  <si>
    <r>
      <t xml:space="preserve">Total Enrolled Students to Total </t>
    </r>
    <r>
      <rPr>
        <sz val="10"/>
        <color theme="1"/>
        <rFont val="Arial"/>
        <family val="2"/>
      </rPr>
      <t>Faculty</t>
    </r>
  </si>
  <si>
    <t>3 students/1 faculty member</t>
  </si>
  <si>
    <t>4 students/1 faculty member</t>
  </si>
  <si>
    <t>1. Ratios computed using programs that responded to both relevant questions.</t>
  </si>
  <si>
    <t xml:space="preserve">Table 6: Total Faculty </t>
  </si>
  <si>
    <t>Registered Dental Assistant (RDA)</t>
  </si>
  <si>
    <t>Registered Dental Hygienist (RDH)</t>
  </si>
  <si>
    <t>Certified Dental Assistant (CDA)</t>
  </si>
  <si>
    <t>Certified Dental Technician (CDT)</t>
  </si>
  <si>
    <t>9 Months</t>
  </si>
  <si>
    <t>10 Months</t>
  </si>
  <si>
    <t>11 Months</t>
  </si>
  <si>
    <t>12 Months</t>
  </si>
  <si>
    <t>Yes</t>
  </si>
  <si>
    <t>No</t>
  </si>
  <si>
    <t>Compensation Received for Administrative Duties</t>
  </si>
  <si>
    <t>Compensation Received for Teaching Additional Courses</t>
  </si>
  <si>
    <t>Professor</t>
  </si>
  <si>
    <t>Associate Professor</t>
  </si>
  <si>
    <t>Assistant Professor</t>
  </si>
  <si>
    <t>Instructor</t>
  </si>
  <si>
    <t>Adjunct</t>
  </si>
  <si>
    <t>Teaching/Research Associate</t>
  </si>
  <si>
    <t>Tenure</t>
  </si>
  <si>
    <t>Continuing Contract</t>
  </si>
  <si>
    <t>Neither</t>
  </si>
  <si>
    <t>Don’t Know</t>
  </si>
  <si>
    <t>Unsure</t>
  </si>
  <si>
    <t>Publication</t>
  </si>
  <si>
    <t>Professional Development/Reputation</t>
  </si>
  <si>
    <t>Student Evaluations</t>
  </si>
  <si>
    <t>Performance Evaluations</t>
  </si>
  <si>
    <t>Committee Work</t>
  </si>
  <si>
    <t>Grants</t>
  </si>
  <si>
    <t>Leadership</t>
  </si>
  <si>
    <t>Degrees</t>
  </si>
  <si>
    <t>Supplemental Summer Contracts</t>
  </si>
  <si>
    <t>1 - 3 Weeks</t>
  </si>
  <si>
    <t>4 - 7 Weeks</t>
  </si>
  <si>
    <t>8 - 10 Weeks</t>
  </si>
  <si>
    <t>11 Weeks or More</t>
  </si>
  <si>
    <t>Program Director</t>
  </si>
  <si>
    <t>Clinic Coordinator/Director</t>
  </si>
  <si>
    <t>New Faculty</t>
  </si>
  <si>
    <t>Full-time</t>
  </si>
  <si>
    <t>Part-time</t>
  </si>
  <si>
    <t>Faculty Who Left</t>
  </si>
  <si>
    <t>Vacant Positions</t>
  </si>
  <si>
    <t>Lost Positions</t>
  </si>
  <si>
    <t>All Tenured Positions</t>
  </si>
  <si>
    <t xml:space="preserve">2. Counts vary as all programs did not specify status breakdown </t>
  </si>
  <si>
    <t>School Type</t>
  </si>
  <si>
    <t>Region</t>
  </si>
  <si>
    <t>Northeast</t>
  </si>
  <si>
    <t>South</t>
  </si>
  <si>
    <t>West</t>
  </si>
  <si>
    <t>Midwest</t>
  </si>
  <si>
    <t>Faculty Practice Inside the Institution</t>
  </si>
  <si>
    <t>Faculty Practice Outside the Institution</t>
  </si>
  <si>
    <t>Not Applicable</t>
  </si>
  <si>
    <t>All Faculty Are Eligible</t>
  </si>
  <si>
    <t>Some Faculty Are Eligible</t>
  </si>
  <si>
    <t>No Faculty Are Eligible</t>
  </si>
  <si>
    <t>2. The number may exceed the number of respondent programs.</t>
  </si>
  <si>
    <t xml:space="preserve">1.Total counts may exceed the total number of responses.  </t>
  </si>
  <si>
    <t>Pro-grams</t>
  </si>
  <si>
    <t>Collegiality</t>
  </si>
  <si>
    <t>Advising</t>
  </si>
  <si>
    <t>Publications</t>
  </si>
  <si>
    <t>Response Rate</t>
  </si>
  <si>
    <t xml:space="preserve"> Dental Lab. Tech.</t>
  </si>
  <si>
    <t>Survey Respondents</t>
  </si>
  <si>
    <t xml:space="preserve"> Program</t>
  </si>
  <si>
    <t>Number of programs</t>
  </si>
  <si>
    <t>Table 3: Distinguishing Full- from Part-time Employees: Methods</t>
  </si>
  <si>
    <t xml:space="preserve">1. Total counts may exceed the total number of responses and total percentages may exceed 100% because respondents were allowed to select more than one answer choice.  </t>
  </si>
  <si>
    <t>Table 4: Distinguishing Full- from Part-time Employees: Minimum Full-time Requirements</t>
  </si>
  <si>
    <t>Table 10: Total Faculty by Age Range and Full- or Part-time Status</t>
  </si>
  <si>
    <t>Table 12: Total Faculty by Race/Ethnicity and Full- or Part-time Status</t>
  </si>
  <si>
    <t>Table 14: Total Faculty by Highest Degree Earned and Full- or Part-time Status</t>
  </si>
  <si>
    <t>Table 16: Total Faculty by Certificate(s) or License(s) Earned and Full- or Part-time Status</t>
  </si>
  <si>
    <t>Part-ime</t>
  </si>
  <si>
    <t>Tenure-track</t>
  </si>
  <si>
    <t>Non-tenure</t>
  </si>
  <si>
    <t>Length of Service</t>
  </si>
  <si>
    <t>Text-entry Themes for Other Factors Heavily Considered When Awarding Tenure</t>
  </si>
  <si>
    <t>All Tenure-track Positions</t>
  </si>
  <si>
    <t>All Non-tenure/Tenure-track Positions</t>
  </si>
  <si>
    <t>$100,000 or More</t>
  </si>
  <si>
    <t>$29,999 or Less</t>
  </si>
  <si>
    <t>Private/State-rel.</t>
  </si>
  <si>
    <t>Private, State-related</t>
  </si>
  <si>
    <t>For-profit</t>
  </si>
  <si>
    <t>Total Enrolled Students to Total Full-time Faculty</t>
  </si>
  <si>
    <t>Service to School/Community</t>
  </si>
  <si>
    <t>12-month Contracts</t>
  </si>
  <si>
    <t>9-month Contracts</t>
  </si>
  <si>
    <t>11-month Contracts</t>
  </si>
  <si>
    <t>10-month Contracts</t>
  </si>
  <si>
    <t>Non-members</t>
  </si>
  <si>
    <t>ADEA Membership</t>
  </si>
  <si>
    <t>Allied Dental Program Directors</t>
  </si>
  <si>
    <t>Prog-rams</t>
  </si>
  <si>
    <t>Total Full-time Faculty to Full-time Vacant Positions</t>
  </si>
  <si>
    <t>Total Part-time Faculty to Vacant Part-time Positions</t>
  </si>
  <si>
    <t>Total Full-time Faculty to Lost Full-time Positions</t>
  </si>
  <si>
    <t>Total Part-time Faculty to Part-time Lost Positions</t>
  </si>
  <si>
    <t>Service to the Profession/Institution</t>
  </si>
  <si>
    <t xml:space="preserve"> 2020 Survey of Allied Dental Program Directors Response Rates </t>
  </si>
  <si>
    <t>Source: American Dental Education Association, Survey of Allied Dental Program Directors, 2020</t>
  </si>
  <si>
    <t>N=119</t>
  </si>
  <si>
    <t>N=196</t>
  </si>
  <si>
    <t>N=6</t>
  </si>
  <si>
    <t>N=321</t>
  </si>
  <si>
    <t>N = 321</t>
  </si>
  <si>
    <t>8 Months</t>
  </si>
  <si>
    <t>Job security</t>
  </si>
  <si>
    <t>Higher rate of pay</t>
  </si>
  <si>
    <t>Eligibility for additional, paid assignments</t>
  </si>
  <si>
    <t>Better benefits</t>
  </si>
  <si>
    <t>Opportunity for paid sabbaticals</t>
  </si>
  <si>
    <t>Additional professional development opportunities</t>
  </si>
  <si>
    <t>More control over schedule</t>
  </si>
  <si>
    <t>More control over responsibilities</t>
  </si>
  <si>
    <t>A greater voice in the program's operations and its future</t>
  </si>
  <si>
    <t>Advising/Mentoring</t>
  </si>
  <si>
    <t>8-month Contracts</t>
  </si>
  <si>
    <t>Less than 30</t>
  </si>
  <si>
    <t>31-40</t>
  </si>
  <si>
    <t>41-50</t>
  </si>
  <si>
    <t>51-60</t>
  </si>
  <si>
    <t>61 or More</t>
  </si>
  <si>
    <t>Retirements due to COVID</t>
  </si>
  <si>
    <t>Clinical Supervising Dentists</t>
  </si>
  <si>
    <t>Optional</t>
  </si>
  <si>
    <t>Preferred</t>
  </si>
  <si>
    <t>Required</t>
  </si>
  <si>
    <t>$101-$500</t>
  </si>
  <si>
    <t>$91-$100</t>
  </si>
  <si>
    <t>$81-$90</t>
  </si>
  <si>
    <t>$71-$80</t>
  </si>
  <si>
    <t>$61-$70</t>
  </si>
  <si>
    <t>$51-$60</t>
  </si>
  <si>
    <t>$41-50</t>
  </si>
  <si>
    <t>$31-$40</t>
  </si>
  <si>
    <t>N=118</t>
  </si>
  <si>
    <t>N=195</t>
  </si>
  <si>
    <t>N=319</t>
  </si>
  <si>
    <t>N = 171</t>
  </si>
  <si>
    <t>N = 107</t>
  </si>
  <si>
    <t>N = 3</t>
  </si>
  <si>
    <t>N=113</t>
  </si>
  <si>
    <t>N=5</t>
  </si>
  <si>
    <t>N=193</t>
  </si>
  <si>
    <t>N=317</t>
  </si>
  <si>
    <t>N=318</t>
  </si>
  <si>
    <t>N=116</t>
  </si>
  <si>
    <t>N=112</t>
  </si>
  <si>
    <t>N=186</t>
  </si>
  <si>
    <t>N=303</t>
  </si>
  <si>
    <t>N=110</t>
  </si>
  <si>
    <t>N=182</t>
  </si>
  <si>
    <t>N=297</t>
  </si>
  <si>
    <t>N=114</t>
  </si>
  <si>
    <t>N=187</t>
  </si>
  <si>
    <t>N=306</t>
  </si>
  <si>
    <t>N=305</t>
  </si>
  <si>
    <t>N=107</t>
  </si>
  <si>
    <t>N=176</t>
  </si>
  <si>
    <t>N=4</t>
  </si>
  <si>
    <t>N=194</t>
  </si>
  <si>
    <t>N=3</t>
  </si>
  <si>
    <t>N=48</t>
  </si>
  <si>
    <t>N=109</t>
  </si>
  <si>
    <t>N=53</t>
  </si>
  <si>
    <t>N=158</t>
  </si>
  <si>
    <t>N=165</t>
  </si>
  <si>
    <t>N=185</t>
  </si>
  <si>
    <t>N=298</t>
  </si>
  <si>
    <t>N=0</t>
  </si>
  <si>
    <t>N=70</t>
  </si>
  <si>
    <t>no lost position</t>
  </si>
  <si>
    <t>N=41</t>
  </si>
  <si>
    <t>N=132</t>
  </si>
  <si>
    <t>N=2</t>
  </si>
  <si>
    <t>N=175</t>
  </si>
  <si>
    <t>N=42</t>
  </si>
  <si>
    <t>N=126</t>
  </si>
  <si>
    <t>N=170</t>
  </si>
  <si>
    <t>N=22</t>
  </si>
  <si>
    <t>N=67</t>
  </si>
  <si>
    <t>N=1</t>
  </si>
  <si>
    <t>N=90</t>
  </si>
  <si>
    <t>N=52</t>
  </si>
  <si>
    <t>N=12</t>
  </si>
  <si>
    <t>N=40</t>
  </si>
  <si>
    <t>N=29</t>
  </si>
  <si>
    <t>N=35</t>
  </si>
  <si>
    <t>N=7</t>
  </si>
  <si>
    <t>N=32</t>
  </si>
  <si>
    <t>N=39</t>
  </si>
  <si>
    <t>N=14</t>
  </si>
  <si>
    <t>N = 50</t>
  </si>
  <si>
    <t>N = 0</t>
  </si>
  <si>
    <t>N = 149</t>
  </si>
  <si>
    <t>N = 299</t>
  </si>
  <si>
    <t>N=188</t>
  </si>
  <si>
    <t>N=307</t>
  </si>
  <si>
    <t>Native Hawaiian or Other Pacific Islander</t>
  </si>
  <si>
    <t>Unknown</t>
  </si>
  <si>
    <t>Nonresident Alien</t>
  </si>
  <si>
    <t>Text-entry Themes for What Typically Happens When Faculty Fail to Achieve Tenure</t>
  </si>
  <si>
    <t>Let go/replaced</t>
  </si>
  <si>
    <t>One year to re-submit</t>
  </si>
  <si>
    <t>Improvement plan/remediation</t>
  </si>
  <si>
    <t>Teach out</t>
  </si>
  <si>
    <t>Switched to non-tenure</t>
  </si>
  <si>
    <t>Mentoring</t>
  </si>
  <si>
    <t>Probation</t>
  </si>
  <si>
    <t>Contact Hours</t>
  </si>
  <si>
    <t>Number of Classes</t>
  </si>
  <si>
    <t>Credits Load</t>
  </si>
  <si>
    <t>Didactic vs. Clinic</t>
  </si>
  <si>
    <t>Degree obtained</t>
  </si>
  <si>
    <t>Advising Requirement</t>
  </si>
  <si>
    <t>Service Requirement</t>
  </si>
  <si>
    <t>Text-entry Themes for Distinguishing Full- from Part-time Employees: Other Methods</t>
  </si>
  <si>
    <t>N = 31</t>
  </si>
  <si>
    <t>N = 150</t>
  </si>
  <si>
    <t>N = 51</t>
  </si>
  <si>
    <t>Presentations/Speaking/National Committees</t>
  </si>
  <si>
    <t>Textbook Authorship and Grant Writing</t>
  </si>
  <si>
    <t>Providing Continuing Education</t>
  </si>
  <si>
    <t>Board Certification</t>
  </si>
  <si>
    <t>Creation of Educational Content</t>
  </si>
  <si>
    <t>Additional/Other Degree</t>
  </si>
  <si>
    <t>CODA Service</t>
  </si>
  <si>
    <t>ADA Test Writing</t>
  </si>
  <si>
    <t>E-Learning</t>
  </si>
  <si>
    <t>Editorial Review and Conference Attendence</t>
  </si>
  <si>
    <t>Advising Graduate Students</t>
  </si>
  <si>
    <t>©2021 American Dental Education Association</t>
  </si>
  <si>
    <t>5 students/1 faculty member</t>
  </si>
  <si>
    <t>11 students/1 faculty member</t>
  </si>
  <si>
    <t>N=191</t>
  </si>
  <si>
    <t>Expanded Functions Dental Assistant (EFDA)</t>
  </si>
  <si>
    <t>Dental Therapist</t>
  </si>
  <si>
    <t>N=287</t>
  </si>
  <si>
    <t>N=320</t>
  </si>
  <si>
    <t>Clinical Professor</t>
  </si>
  <si>
    <t>Clinical Associate</t>
  </si>
  <si>
    <t>Clinical Assistant</t>
  </si>
  <si>
    <t>Clinical Lecturer</t>
  </si>
  <si>
    <t>Clinical Instructor</t>
  </si>
  <si>
    <t>N=117</t>
  </si>
  <si>
    <t>N=313</t>
  </si>
  <si>
    <t>N=174</t>
  </si>
  <si>
    <t>N=247</t>
  </si>
  <si>
    <t>Other (please specify)</t>
  </si>
  <si>
    <t>N=43</t>
  </si>
  <si>
    <t>$30 or less</t>
  </si>
  <si>
    <t>Program Count</t>
  </si>
  <si>
    <t>N=69</t>
  </si>
  <si>
    <t>N=99</t>
  </si>
  <si>
    <t>N=95</t>
  </si>
  <si>
    <t>N=163</t>
  </si>
  <si>
    <t>8 faculty/1 vacant position</t>
  </si>
  <si>
    <t>10 faculty/1 vacant position</t>
  </si>
  <si>
    <t>5 faculty/1 vacant position</t>
  </si>
  <si>
    <t>9 faculty/1 vacant position</t>
  </si>
  <si>
    <t>14 faculty/1 vacant position</t>
  </si>
  <si>
    <t>15 faculty/1 vacant position</t>
  </si>
  <si>
    <t>15 faculty/1 lost position</t>
  </si>
  <si>
    <t>11 faculty/1 lost position</t>
  </si>
  <si>
    <t>12 faculty/1 lost position</t>
  </si>
  <si>
    <t>17 faculty/1 lost position</t>
  </si>
  <si>
    <t>16 faculty/1 lost position</t>
  </si>
  <si>
    <t>N = 15</t>
  </si>
  <si>
    <t>N = 102</t>
  </si>
  <si>
    <t>N = 117</t>
  </si>
  <si>
    <t>N = 12</t>
  </si>
  <si>
    <t>N = 26</t>
  </si>
  <si>
    <t>N = 16</t>
  </si>
  <si>
    <t>N = 48</t>
  </si>
  <si>
    <t>N = 27</t>
  </si>
  <si>
    <t>N = 61</t>
  </si>
  <si>
    <t>N = 93</t>
  </si>
  <si>
    <t>N = 30</t>
  </si>
  <si>
    <t>N = 78</t>
  </si>
  <si>
    <t>N = 262</t>
  </si>
  <si>
    <t>N=262</t>
  </si>
  <si>
    <t>N = 239</t>
  </si>
  <si>
    <t>N = 8</t>
  </si>
  <si>
    <t>N = 54</t>
  </si>
  <si>
    <t>N = 129</t>
  </si>
  <si>
    <t>N = 186</t>
  </si>
  <si>
    <t>N = 10</t>
  </si>
  <si>
    <t>N = 170</t>
  </si>
  <si>
    <t>N = 6</t>
  </si>
  <si>
    <t>N = 43</t>
  </si>
  <si>
    <t>N = 70</t>
  </si>
  <si>
    <t>N = 20</t>
  </si>
  <si>
    <t>N = 53</t>
  </si>
  <si>
    <t>All Teaching Faculty</t>
  </si>
  <si>
    <t>Table 17: Program Directors' Length of Contracts</t>
  </si>
  <si>
    <t>Table 18: Additional Financial Compensation Received by Program Directors</t>
  </si>
  <si>
    <t>Table 19: Total Number of Faculty by Position</t>
  </si>
  <si>
    <t>Table 20: Total Number of Faculty by Position and Full- or Part-Time Status</t>
  </si>
  <si>
    <t>Table 21: Total Programs With Tenure and Continuing-Contract Systems</t>
  </si>
  <si>
    <t>Table 22: Total Number of Full-Time Faculty by Position and Tenure Status</t>
  </si>
  <si>
    <t>Table 23: Total Number of Part-Time Faculty by Position and Tenure Status</t>
  </si>
  <si>
    <t>Table 24: Incentives For Tenure</t>
  </si>
  <si>
    <t>Table 25: Factors Heavily Considered When Awarding Tenure</t>
  </si>
  <si>
    <t>Table 26: Full-Time Faculty by Contract Length</t>
  </si>
  <si>
    <t>Table 27: Average Length of Supplemental Summer Contracts</t>
  </si>
  <si>
    <t>Table 28: Full-Time Faculty by Contract Length and Appointment Type</t>
  </si>
  <si>
    <t>Table 29: Faculty Changes By Full- Or Part-Time Status, Academic Year 2017-2018</t>
  </si>
  <si>
    <t>Table 30: Vacant and Lost Positions By Full- Or Part-Time Status, Academic Year 2017-2018</t>
  </si>
  <si>
    <t>Table 31: Ratio of Total Faculty to Total Vacant and Lost Positions</t>
  </si>
  <si>
    <t>Table 32: New Faculty for Programs With Tenure, By Tenure Status, Academic Year 2017-2018</t>
  </si>
  <si>
    <t>Table 33: Faculty Who Left Programs With Tenure, By Tenure Status, Academic Year 2017-2018</t>
  </si>
  <si>
    <t>Table 34: Vacant Positions for Programs With Tenure, By Tenure Status, Academic Year 2017-2018</t>
  </si>
  <si>
    <t>Table 35: Lost Positions for Programs With Tenure, By Tenure Status,  Academic Year 2017-2018</t>
  </si>
  <si>
    <t>Table 36: Estimated Retirements for Academic Year 2018–2019, With Estimated Lost and Vacant Positions</t>
  </si>
  <si>
    <t>Table 37: Estimated Retirements for the Next Five Academic Years, With Estimated Lost and Vacant Positions</t>
  </si>
  <si>
    <t>Table 38: Average Salary Range for Full-Time Program Directors By Program Type, School Type, and Region</t>
  </si>
  <si>
    <t>Table 41: Programs With Faculty Practices, By Program Type and Faculty Practice Location</t>
  </si>
  <si>
    <t>Table 42: Eligibility for Other Income (e.g., Teaching Overload) Within the Program</t>
  </si>
  <si>
    <t>Table 43: Eligibility for Other Income (e.g., Teaching Overload) Outside the Program, But Within the Institution</t>
  </si>
  <si>
    <t>Table 44: Weekly working hours</t>
  </si>
  <si>
    <t>Table 45: Estimated Retirements due to COVID</t>
  </si>
  <si>
    <t>Table 46: Average Hourly Salary Range for Clinical Supervising Dentist</t>
  </si>
  <si>
    <t>Table 47: The requirement of clinical practice for full-time faculty</t>
  </si>
  <si>
    <t>Table 48: Faculty left due to COVID for Programs With Tenure, by Tenure Status, Academic Year 2019-20</t>
  </si>
  <si>
    <t>Table 49: Text-entry Themes for What constitutes scholarly activity?  </t>
  </si>
  <si>
    <t>Table 20: Total Number of Faculty by Position and Full- or Part-time Status</t>
  </si>
  <si>
    <r>
      <t>Table 21: Total Programs With Tenure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and Continuing-Contract Systems</t>
    </r>
  </si>
  <si>
    <t>Table 22: Total Number of Full-time Faculty by Position and Tenure Status</t>
  </si>
  <si>
    <t>Table 23: Total Number of Part-time Faculty by Position and Tenure Status</t>
  </si>
  <si>
    <t>Table 24: Incentives for Tenure</t>
  </si>
  <si>
    <t>Table 26: Full-time Faculty by Contract Length</t>
  </si>
  <si>
    <t>Table 28: Full-time Faculty by Contract Length and Appointment Type</t>
  </si>
  <si>
    <t>Table 29: Faculty Changes By Full- Or Part-time Status, Academic Year 2019-20</t>
  </si>
  <si>
    <t>Table 30: Vacant and Lost Positions By Full- Or Part-time Status, Academic Year 2019-20</t>
  </si>
  <si>
    <t>Table 32: New Faculty for Programs With Tenure, by Tenure Status, Academic Year 2019-20</t>
  </si>
  <si>
    <t>Table 33: Faculty Who Left Programs With Tenure, by Tenure Status, Academic Year 2019–20</t>
  </si>
  <si>
    <t>Table 34: Vacant Positions for Programs With Tenure, by Tenure Status, Academic Year 2019–20</t>
  </si>
  <si>
    <t>Table 35: Lost Positions for Programs With Tenure, by Tenure Status, Academic Year 2019–20</t>
  </si>
  <si>
    <t>Table 36: Estimated Retirements for Academic Year 2019–20, With Estimated Lost and Vacant Positions</t>
  </si>
  <si>
    <t>Table 38: Average Salary Range for Full-time Program Directors by Program Type</t>
  </si>
  <si>
    <t>Table 44: How many hours do you actually work weekly?</t>
  </si>
  <si>
    <t>Table 41: Programs With Faculty Practices, by Program Type and Faculty Practice Location</t>
  </si>
  <si>
    <t>Table 40: Average Salary Range for Full-time Teaching Faculty by Program Type</t>
  </si>
  <si>
    <t>Table 39: Average Salary Range for Full-time Clinic Coordinators and Directors by Program Type</t>
  </si>
  <si>
    <t>Table 43: Eligibility for Other Income (e.g., Teaching Overload) Outside the Program, but Within the Institution</t>
  </si>
  <si>
    <t>Table 38s: Average Salary Range for Full-time Program Directors by School Type</t>
  </si>
  <si>
    <t>Table 38r: Average Salary Range for Full-time Program Directors by Region</t>
  </si>
  <si>
    <t>Table 39s: Average Salary Range for Full-time Clinic Coordinators and Directors by School Type</t>
  </si>
  <si>
    <t>Table 39r: Average Salary Range for Full-time Clinic Coordinators and Directors by Region</t>
  </si>
  <si>
    <t>Table 40s: Average Salary Range for Full-time Teaching Faculty by School Type</t>
  </si>
  <si>
    <t>Table 40r: Average Salary Range for Full-time Teaching Faculty by Region</t>
  </si>
  <si>
    <t>Table 40: Average Salary Range for Full-Time Teaching Faculty By Program Type</t>
  </si>
  <si>
    <t>Table 39: Average Salary Range for Full-Time Clinic Coordinators &amp; Directors By Program Type</t>
  </si>
  <si>
    <t>(N=114)</t>
  </si>
  <si>
    <t>(N=183)</t>
  </si>
  <si>
    <t>(N=5)</t>
  </si>
  <si>
    <t>(N=302)</t>
  </si>
  <si>
    <t>Table 50: Does your program utilize portfolios for student competency achievement and/or graduation requirements?</t>
  </si>
  <si>
    <t>Table 51: Does your program utilize OSCEs for student competency achievement and/or graduation requirements?</t>
  </si>
  <si>
    <t>Table 52: What is the average amount of income generated in one clinical session at your program?</t>
  </si>
  <si>
    <t>(N=108)</t>
  </si>
  <si>
    <t>(N=184)</t>
  </si>
  <si>
    <t>(N=297)</t>
  </si>
  <si>
    <t>(N=18)</t>
  </si>
  <si>
    <t>(N=142)</t>
  </si>
  <si>
    <t>(N=0)</t>
  </si>
  <si>
    <t>(N=160)</t>
  </si>
  <si>
    <t>Average Income Generated in One Clinical Session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</si>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</sst>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###0"/>
    <numFmt numFmtId="166" formatCode="###0.0%"/>
    <numFmt numFmtId="167" formatCode="0.0"/>
    <numFmt numFmtId="168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4"/>
      <name val="Arial"/>
      <family val="2"/>
    </font>
    <font>
      <i/>
      <sz val="10"/>
      <name val="Arial"/>
      <family val="2"/>
    </font>
    <font>
      <b/>
      <i/>
      <sz val="10"/>
      <color theme="1"/>
      <name val="Arial"/>
      <family val="2"/>
    </font>
    <font>
      <b/>
      <i/>
      <sz val="10"/>
      <color indexed="8"/>
      <name val="Arial"/>
      <family val="2"/>
    </font>
    <font>
      <b/>
      <i/>
      <sz val="10"/>
      <name val="Arial"/>
      <family val="2"/>
    </font>
    <font>
      <b/>
      <i/>
      <sz val="11"/>
      <color theme="1"/>
      <name val="Calibri"/>
      <family val="2"/>
      <scheme val="minor"/>
    </font>
    <font>
      <sz val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i/>
      <sz val="10"/>
      <color indexed="8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4" fillId="0" borderId="0" applyFont="0" applyFill="0" applyBorder="0" applyAlignment="0" applyProtection="0"/>
  </cellStyleXfs>
  <cellXfs count="521">
    <xf numFmtId="0" fontId="0" fillId="0" borderId="0" xfId="0"/>
    <xf numFmtId="0" fontId="1" fillId="0" borderId="0" xfId="1"/>
    <xf numFmtId="0" fontId="1" fillId="0" borderId="0" xfId="1" applyAlignment="1">
      <alignment horizontal="right" vertical="center"/>
    </xf>
    <xf numFmtId="0" fontId="1" fillId="0" borderId="0" xfId="1" applyAlignment="1">
      <alignment horizontal="center"/>
    </xf>
    <xf numFmtId="0" fontId="1" fillId="0" borderId="0" xfId="1" applyAlignment="1">
      <alignment wrapText="1"/>
    </xf>
    <xf numFmtId="164" fontId="3" fillId="0" borderId="1" xfId="2" applyNumberFormat="1" applyFont="1" applyBorder="1" applyAlignment="1">
      <alignment horizontal="right" vertical="center"/>
    </xf>
    <xf numFmtId="164" fontId="3" fillId="2" borderId="0" xfId="2" applyNumberFormat="1" applyFont="1" applyFill="1" applyAlignment="1">
      <alignment horizontal="right" vertical="center"/>
    </xf>
    <xf numFmtId="164" fontId="3" fillId="0" borderId="0" xfId="2" applyNumberFormat="1" applyFont="1" applyAlignment="1">
      <alignment horizontal="right" vertical="center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2" fillId="0" borderId="2" xfId="1" applyFont="1" applyBorder="1" applyAlignment="1">
      <alignment horizontal="center" wrapText="1"/>
    </xf>
    <xf numFmtId="0" fontId="3" fillId="2" borderId="0" xfId="2" applyFont="1" applyFill="1" applyAlignment="1">
      <alignment horizontal="right" vertical="center"/>
    </xf>
    <xf numFmtId="0" fontId="3" fillId="0" borderId="0" xfId="2" applyFont="1" applyAlignment="1">
      <alignment horizontal="right" vertical="center"/>
    </xf>
    <xf numFmtId="0" fontId="2" fillId="0" borderId="0" xfId="1" applyFont="1" applyAlignment="1">
      <alignment horizontal="left" wrapText="1"/>
    </xf>
    <xf numFmtId="0" fontId="3" fillId="0" borderId="1" xfId="2" applyFont="1" applyBorder="1" applyAlignment="1">
      <alignment horizontal="left" vertical="center" wrapText="1"/>
    </xf>
    <xf numFmtId="0" fontId="3" fillId="0" borderId="0" xfId="2" applyFont="1" applyAlignment="1">
      <alignment horizontal="left" vertical="center" wrapText="1"/>
    </xf>
    <xf numFmtId="0" fontId="2" fillId="0" borderId="0" xfId="1" applyFont="1"/>
    <xf numFmtId="3" fontId="3" fillId="2" borderId="0" xfId="3" applyNumberFormat="1" applyFont="1" applyFill="1" applyAlignment="1">
      <alignment horizontal="right" vertical="center"/>
    </xf>
    <xf numFmtId="3" fontId="3" fillId="0" borderId="0" xfId="3" applyNumberFormat="1" applyFont="1" applyAlignment="1">
      <alignment horizontal="right" vertical="center"/>
    </xf>
    <xf numFmtId="164" fontId="3" fillId="2" borderId="3" xfId="2" applyNumberFormat="1" applyFont="1" applyFill="1" applyBorder="1" applyAlignment="1">
      <alignment horizontal="right" vertical="center"/>
    </xf>
    <xf numFmtId="164" fontId="3" fillId="0" borderId="1" xfId="3" applyNumberFormat="1" applyFont="1" applyBorder="1" applyAlignment="1">
      <alignment horizontal="right" vertical="center"/>
    </xf>
    <xf numFmtId="0" fontId="5" fillId="0" borderId="0" xfId="0" applyFont="1"/>
    <xf numFmtId="0" fontId="3" fillId="3" borderId="1" xfId="2" applyFont="1" applyFill="1" applyBorder="1" applyAlignment="1">
      <alignment horizontal="right" vertical="center"/>
    </xf>
    <xf numFmtId="164" fontId="3" fillId="3" borderId="1" xfId="2" applyNumberFormat="1" applyFont="1" applyFill="1" applyBorder="1" applyAlignment="1">
      <alignment horizontal="right" vertical="center"/>
    </xf>
    <xf numFmtId="3" fontId="3" fillId="3" borderId="1" xfId="3" applyNumberFormat="1" applyFont="1" applyFill="1" applyBorder="1" applyAlignment="1">
      <alignment horizontal="right" vertical="center"/>
    </xf>
    <xf numFmtId="0" fontId="3" fillId="3" borderId="0" xfId="2" applyFont="1" applyFill="1" applyAlignment="1">
      <alignment horizontal="right" vertical="center"/>
    </xf>
    <xf numFmtId="164" fontId="3" fillId="3" borderId="0" xfId="2" applyNumberFormat="1" applyFont="1" applyFill="1" applyAlignment="1">
      <alignment horizontal="right" vertical="center"/>
    </xf>
    <xf numFmtId="3" fontId="3" fillId="3" borderId="0" xfId="3" applyNumberFormat="1" applyFont="1" applyFill="1" applyAlignment="1">
      <alignment horizontal="right" vertical="center"/>
    </xf>
    <xf numFmtId="0" fontId="3" fillId="0" borderId="0" xfId="2" applyFont="1" applyAlignment="1">
      <alignment horizontal="left" vertical="center"/>
    </xf>
    <xf numFmtId="0" fontId="3" fillId="3" borderId="0" xfId="2" applyFont="1" applyFill="1" applyAlignment="1">
      <alignment horizontal="left" vertical="center"/>
    </xf>
    <xf numFmtId="0" fontId="2" fillId="0" borderId="4" xfId="1" applyFont="1" applyBorder="1" applyAlignment="1">
      <alignment horizontal="center"/>
    </xf>
    <xf numFmtId="3" fontId="3" fillId="3" borderId="1" xfId="2" applyNumberFormat="1" applyFont="1" applyFill="1" applyBorder="1" applyAlignment="1">
      <alignment horizontal="right" vertical="center"/>
    </xf>
    <xf numFmtId="3" fontId="3" fillId="3" borderId="0" xfId="2" applyNumberFormat="1" applyFont="1" applyFill="1" applyAlignment="1">
      <alignment horizontal="right" vertical="center"/>
    </xf>
    <xf numFmtId="164" fontId="3" fillId="3" borderId="3" xfId="2" applyNumberFormat="1" applyFont="1" applyFill="1" applyBorder="1" applyAlignment="1">
      <alignment horizontal="right" vertical="center"/>
    </xf>
    <xf numFmtId="0" fontId="3" fillId="3" borderId="0" xfId="2" applyFont="1" applyFill="1" applyAlignment="1">
      <alignment horizontal="left" vertical="center" wrapText="1"/>
    </xf>
    <xf numFmtId="0" fontId="1" fillId="3" borderId="0" xfId="1" applyFill="1"/>
    <xf numFmtId="0" fontId="3" fillId="3" borderId="3" xfId="2" applyFont="1" applyFill="1" applyBorder="1" applyAlignment="1">
      <alignment horizontal="right" vertical="center"/>
    </xf>
    <xf numFmtId="3" fontId="3" fillId="3" borderId="3" xfId="3" applyNumberFormat="1" applyFont="1" applyFill="1" applyBorder="1" applyAlignment="1">
      <alignment horizontal="right" vertical="center"/>
    </xf>
    <xf numFmtId="3" fontId="3" fillId="3" borderId="3" xfId="2" applyNumberFormat="1" applyFont="1" applyFill="1" applyBorder="1" applyAlignment="1">
      <alignment horizontal="right" vertical="center"/>
    </xf>
    <xf numFmtId="0" fontId="2" fillId="0" borderId="4" xfId="1" applyFont="1" applyBorder="1" applyAlignment="1">
      <alignment horizontal="center" wrapText="1"/>
    </xf>
    <xf numFmtId="0" fontId="3" fillId="3" borderId="0" xfId="2" applyFont="1" applyFill="1" applyAlignment="1">
      <alignment horizontal="left" vertical="center" wrapText="1" indent="3"/>
    </xf>
    <xf numFmtId="3" fontId="3" fillId="2" borderId="0" xfId="2" applyNumberFormat="1" applyFont="1" applyFill="1" applyAlignment="1">
      <alignment horizontal="right" vertical="center"/>
    </xf>
    <xf numFmtId="0" fontId="3" fillId="2" borderId="0" xfId="2" applyFont="1" applyFill="1" applyAlignment="1">
      <alignment horizontal="left" vertical="center" wrapText="1" indent="3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 indent="3"/>
    </xf>
    <xf numFmtId="0" fontId="3" fillId="2" borderId="3" xfId="2" applyFont="1" applyFill="1" applyBorder="1" applyAlignment="1">
      <alignment horizontal="right" vertical="center"/>
    </xf>
    <xf numFmtId="3" fontId="3" fillId="2" borderId="3" xfId="3" applyNumberFormat="1" applyFont="1" applyFill="1" applyBorder="1" applyAlignment="1">
      <alignment horizontal="right" vertical="center"/>
    </xf>
    <xf numFmtId="0" fontId="5" fillId="3" borderId="0" xfId="0" applyFont="1" applyFill="1" applyAlignment="1">
      <alignment horizontal="left" vertical="center" indent="3"/>
    </xf>
    <xf numFmtId="0" fontId="2" fillId="3" borderId="0" xfId="1" applyFont="1" applyFill="1" applyAlignment="1">
      <alignment horizontal="center"/>
    </xf>
    <xf numFmtId="0" fontId="2" fillId="3" borderId="0" xfId="1" applyFont="1" applyFill="1"/>
    <xf numFmtId="3" fontId="3" fillId="2" borderId="3" xfId="2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vertical="center" wrapText="1"/>
    </xf>
    <xf numFmtId="0" fontId="5" fillId="3" borderId="0" xfId="0" applyFont="1" applyFill="1" applyAlignment="1">
      <alignment vertical="center"/>
    </xf>
    <xf numFmtId="0" fontId="1" fillId="3" borderId="0" xfId="0" applyFont="1" applyFill="1" applyAlignment="1">
      <alignment horizontal="left" vertical="center" wrapText="1"/>
    </xf>
    <xf numFmtId="0" fontId="2" fillId="0" borderId="6" xfId="1" applyFont="1" applyBorder="1" applyAlignment="1">
      <alignment horizont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indent="3"/>
    </xf>
    <xf numFmtId="3" fontId="3" fillId="0" borderId="0" xfId="2" applyNumberFormat="1" applyFont="1" applyAlignment="1">
      <alignment horizontal="right" vertical="center"/>
    </xf>
    <xf numFmtId="0" fontId="3" fillId="0" borderId="3" xfId="2" applyFont="1" applyBorder="1" applyAlignment="1">
      <alignment horizontal="right" vertical="center"/>
    </xf>
    <xf numFmtId="3" fontId="3" fillId="0" borderId="3" xfId="3" applyNumberFormat="1" applyFont="1" applyBorder="1" applyAlignment="1">
      <alignment horizontal="right" vertical="center"/>
    </xf>
    <xf numFmtId="0" fontId="2" fillId="0" borderId="0" xfId="1" applyFont="1" applyAlignment="1">
      <alignment wrapText="1"/>
    </xf>
    <xf numFmtId="164" fontId="3" fillId="0" borderId="3" xfId="2" applyNumberFormat="1" applyFont="1" applyBorder="1" applyAlignment="1">
      <alignment horizontal="right" vertical="center"/>
    </xf>
    <xf numFmtId="0" fontId="1" fillId="2" borderId="0" xfId="0" applyFont="1" applyFill="1" applyAlignment="1">
      <alignment horizontal="left" vertical="top" indent="3"/>
    </xf>
    <xf numFmtId="0" fontId="5" fillId="2" borderId="3" xfId="0" applyFont="1" applyFill="1" applyBorder="1" applyAlignment="1">
      <alignment horizontal="left" vertical="center" indent="3"/>
    </xf>
    <xf numFmtId="0" fontId="11" fillId="0" borderId="0" xfId="2" applyFont="1" applyAlignment="1">
      <alignment horizontal="left" vertical="center"/>
    </xf>
    <xf numFmtId="0" fontId="10" fillId="0" borderId="7" xfId="0" applyFont="1" applyBorder="1"/>
    <xf numFmtId="0" fontId="11" fillId="0" borderId="7" xfId="2" applyFont="1" applyBorder="1" applyAlignment="1">
      <alignment horizontal="right" vertical="center"/>
    </xf>
    <xf numFmtId="164" fontId="11" fillId="0" borderId="7" xfId="2" applyNumberFormat="1" applyFont="1" applyBorder="1" applyAlignment="1">
      <alignment horizontal="right" vertical="center"/>
    </xf>
    <xf numFmtId="3" fontId="11" fillId="0" borderId="7" xfId="2" applyNumberFormat="1" applyFont="1" applyBorder="1" applyAlignment="1">
      <alignment horizontal="right" vertical="center"/>
    </xf>
    <xf numFmtId="3" fontId="11" fillId="0" borderId="7" xfId="3" applyNumberFormat="1" applyFont="1" applyBorder="1" applyAlignment="1">
      <alignment horizontal="right" vertical="center"/>
    </xf>
    <xf numFmtId="0" fontId="12" fillId="0" borderId="7" xfId="1" applyFont="1" applyBorder="1" applyAlignment="1">
      <alignment horizontal="left" vertical="center"/>
    </xf>
    <xf numFmtId="0" fontId="11" fillId="3" borderId="7" xfId="2" applyFont="1" applyFill="1" applyBorder="1" applyAlignment="1">
      <alignment horizontal="left" vertical="center" wrapText="1"/>
    </xf>
    <xf numFmtId="3" fontId="12" fillId="0" borderId="7" xfId="1" applyNumberFormat="1" applyFont="1" applyBorder="1" applyAlignment="1">
      <alignment horizontal="right" vertical="center" wrapText="1"/>
    </xf>
    <xf numFmtId="0" fontId="3" fillId="3" borderId="3" xfId="2" applyFont="1" applyFill="1" applyBorder="1" applyAlignment="1">
      <alignment horizontal="left" vertical="center" wrapText="1" indent="3"/>
    </xf>
    <xf numFmtId="0" fontId="10" fillId="0" borderId="7" xfId="0" applyFont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7" fillId="0" borderId="0" xfId="5"/>
    <xf numFmtId="10" fontId="1" fillId="0" borderId="0" xfId="1" applyNumberFormat="1" applyAlignment="1">
      <alignment horizontal="center"/>
    </xf>
    <xf numFmtId="10" fontId="1" fillId="0" borderId="0" xfId="1" applyNumberFormat="1"/>
    <xf numFmtId="0" fontId="14" fillId="0" borderId="0" xfId="1" applyFont="1"/>
    <xf numFmtId="0" fontId="14" fillId="0" borderId="0" xfId="1" applyFont="1" applyAlignment="1">
      <alignment horizontal="left" vertical="center" wrapText="1"/>
    </xf>
    <xf numFmtId="0" fontId="5" fillId="0" borderId="0" xfId="0" applyFont="1" applyAlignment="1">
      <alignment horizontal="left" vertical="center" indent="3"/>
    </xf>
    <xf numFmtId="0" fontId="5" fillId="0" borderId="3" xfId="0" applyFont="1" applyBorder="1" applyAlignment="1">
      <alignment horizontal="left" vertical="center" indent="3"/>
    </xf>
    <xf numFmtId="0" fontId="9" fillId="0" borderId="0" xfId="1" applyFont="1"/>
    <xf numFmtId="0" fontId="12" fillId="0" borderId="0" xfId="1" applyFont="1" applyAlignment="1">
      <alignment horizontal="center"/>
    </xf>
    <xf numFmtId="0" fontId="11" fillId="0" borderId="0" xfId="2" applyFont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indent="3"/>
    </xf>
    <xf numFmtId="3" fontId="3" fillId="0" borderId="3" xfId="2" applyNumberFormat="1" applyFont="1" applyBorder="1" applyAlignment="1">
      <alignment horizontal="right" vertical="center"/>
    </xf>
    <xf numFmtId="0" fontId="13" fillId="0" borderId="0" xfId="0" applyFont="1"/>
    <xf numFmtId="3" fontId="3" fillId="5" borderId="0" xfId="2" applyNumberFormat="1" applyFont="1" applyFill="1" applyAlignment="1">
      <alignment horizontal="right" vertical="center"/>
    </xf>
    <xf numFmtId="164" fontId="3" fillId="5" borderId="0" xfId="2" applyNumberFormat="1" applyFont="1" applyFill="1" applyAlignment="1">
      <alignment horizontal="right" vertical="center"/>
    </xf>
    <xf numFmtId="0" fontId="3" fillId="5" borderId="0" xfId="2" applyFont="1" applyFill="1" applyAlignment="1">
      <alignment horizontal="right" vertical="center"/>
    </xf>
    <xf numFmtId="0" fontId="3" fillId="5" borderId="3" xfId="2" applyFont="1" applyFill="1" applyBorder="1" applyAlignment="1">
      <alignment horizontal="right" vertical="center"/>
    </xf>
    <xf numFmtId="164" fontId="3" fillId="5" borderId="3" xfId="2" applyNumberFormat="1" applyFont="1" applyFill="1" applyBorder="1" applyAlignment="1">
      <alignment horizontal="right" vertical="center"/>
    </xf>
    <xf numFmtId="0" fontId="14" fillId="0" borderId="0" xfId="1" applyFont="1" applyAlignment="1">
      <alignment vertical="center" wrapText="1"/>
    </xf>
    <xf numFmtId="0" fontId="5" fillId="4" borderId="5" xfId="5" applyFont="1" applyFill="1" applyBorder="1" applyAlignment="1">
      <alignment vertical="center" wrapText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wrapText="1"/>
    </xf>
    <xf numFmtId="0" fontId="3" fillId="2" borderId="0" xfId="2" applyFont="1" applyFill="1" applyAlignment="1">
      <alignment horizontal="left" vertical="top" wrapText="1" indent="3"/>
    </xf>
    <xf numFmtId="0" fontId="3" fillId="0" borderId="0" xfId="2" applyFont="1" applyAlignment="1">
      <alignment horizontal="left" vertical="center" wrapText="1" indent="3"/>
    </xf>
    <xf numFmtId="0" fontId="3" fillId="6" borderId="3" xfId="2" applyFont="1" applyFill="1" applyBorder="1" applyAlignment="1">
      <alignment horizontal="left" vertical="center" wrapText="1" indent="3"/>
    </xf>
    <xf numFmtId="0" fontId="3" fillId="6" borderId="3" xfId="2" applyFont="1" applyFill="1" applyBorder="1" applyAlignment="1">
      <alignment horizontal="right" vertical="center"/>
    </xf>
    <xf numFmtId="164" fontId="3" fillId="6" borderId="3" xfId="2" applyNumberFormat="1" applyFont="1" applyFill="1" applyBorder="1" applyAlignment="1">
      <alignment horizontal="right" vertical="center"/>
    </xf>
    <xf numFmtId="3" fontId="3" fillId="6" borderId="3" xfId="3" applyNumberFormat="1" applyFont="1" applyFill="1" applyBorder="1" applyAlignment="1">
      <alignment horizontal="right" vertical="center"/>
    </xf>
    <xf numFmtId="0" fontId="14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vertical="center"/>
    </xf>
    <xf numFmtId="0" fontId="0" fillId="0" borderId="0" xfId="0" applyBorder="1"/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8" fillId="3" borderId="0" xfId="0" applyFont="1" applyFill="1" applyBorder="1" applyAlignment="1">
      <alignment horizontal="center" vertical="center" wrapText="1"/>
    </xf>
    <xf numFmtId="0" fontId="5" fillId="0" borderId="0" xfId="5" applyFont="1" applyFill="1" applyAlignment="1">
      <alignment vertical="center" wrapText="1"/>
    </xf>
    <xf numFmtId="0" fontId="5" fillId="0" borderId="0" xfId="0" applyFont="1" applyFill="1" applyBorder="1"/>
    <xf numFmtId="0" fontId="5" fillId="0" borderId="5" xfId="5" applyFont="1" applyFill="1" applyBorder="1" applyAlignment="1">
      <alignment vertical="center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1" applyFill="1" applyBorder="1"/>
    <xf numFmtId="0" fontId="2" fillId="0" borderId="0" xfId="1" applyFont="1" applyFill="1" applyAlignment="1">
      <alignment horizontal="left" wrapText="1"/>
    </xf>
    <xf numFmtId="0" fontId="1" fillId="0" borderId="0" xfId="1" applyBorder="1"/>
    <xf numFmtId="0" fontId="1" fillId="0" borderId="0" xfId="1" applyFont="1"/>
    <xf numFmtId="0" fontId="1" fillId="0" borderId="0" xfId="1" applyFont="1" applyFill="1" applyBorder="1"/>
    <xf numFmtId="0" fontId="1" fillId="0" borderId="0" xfId="1" applyFont="1" applyBorder="1" applyAlignment="1">
      <alignment horizontal="right" vertical="center"/>
    </xf>
    <xf numFmtId="0" fontId="2" fillId="0" borderId="0" xfId="1" applyFont="1" applyFill="1" applyBorder="1" applyAlignment="1">
      <alignment wrapText="1"/>
    </xf>
    <xf numFmtId="0" fontId="1" fillId="0" borderId="0" xfId="6" applyBorder="1"/>
    <xf numFmtId="0" fontId="1" fillId="0" borderId="0" xfId="1" applyFont="1" applyFill="1" applyBorder="1" applyAlignment="1">
      <alignment horizontal="center"/>
    </xf>
    <xf numFmtId="0" fontId="16" fillId="0" borderId="0" xfId="6" applyFont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8" xfId="1" applyFont="1" applyBorder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16" fillId="0" borderId="0" xfId="6" applyFont="1" applyBorder="1" applyAlignment="1">
      <alignment horizontal="left" wrapText="1"/>
    </xf>
    <xf numFmtId="0" fontId="3" fillId="0" borderId="0" xfId="2" applyFont="1" applyFill="1" applyBorder="1" applyAlignment="1">
      <alignment horizontal="left" vertical="center" wrapText="1"/>
    </xf>
    <xf numFmtId="0" fontId="3" fillId="0" borderId="1" xfId="2" applyNumberFormat="1" applyFont="1" applyBorder="1" applyAlignment="1">
      <alignment horizontal="right" vertical="center"/>
    </xf>
    <xf numFmtId="3" fontId="3" fillId="0" borderId="1" xfId="3" applyNumberFormat="1" applyFont="1" applyBorder="1" applyAlignment="1">
      <alignment horizontal="right" vertical="center"/>
    </xf>
    <xf numFmtId="0" fontId="3" fillId="2" borderId="0" xfId="2" applyFont="1" applyFill="1" applyBorder="1" applyAlignment="1">
      <alignment horizontal="left" vertical="center" wrapText="1"/>
    </xf>
    <xf numFmtId="0" fontId="3" fillId="2" borderId="0" xfId="2" applyNumberFormat="1" applyFont="1" applyFill="1" applyBorder="1" applyAlignment="1">
      <alignment horizontal="right" vertical="center"/>
    </xf>
    <xf numFmtId="164" fontId="3" fillId="2" borderId="0" xfId="2" applyNumberFormat="1" applyFont="1" applyFill="1" applyBorder="1" applyAlignment="1">
      <alignment horizontal="right" vertical="center"/>
    </xf>
    <xf numFmtId="3" fontId="3" fillId="2" borderId="0" xfId="3" applyNumberFormat="1" applyFont="1" applyFill="1" applyBorder="1" applyAlignment="1">
      <alignment horizontal="right" vertical="center"/>
    </xf>
    <xf numFmtId="0" fontId="3" fillId="0" borderId="0" xfId="6" applyFont="1" applyBorder="1" applyAlignment="1">
      <alignment horizontal="left" vertical="top" wrapText="1"/>
    </xf>
    <xf numFmtId="165" fontId="3" fillId="0" borderId="0" xfId="6" applyNumberFormat="1" applyFont="1" applyBorder="1" applyAlignment="1">
      <alignment horizontal="right" vertical="center"/>
    </xf>
    <xf numFmtId="166" fontId="3" fillId="0" borderId="0" xfId="6" applyNumberFormat="1" applyFont="1" applyBorder="1" applyAlignment="1">
      <alignment horizontal="right" vertical="center"/>
    </xf>
    <xf numFmtId="166" fontId="16" fillId="0" borderId="0" xfId="6" applyNumberFormat="1" applyFont="1" applyBorder="1" applyAlignment="1">
      <alignment horizontal="right" vertical="center"/>
    </xf>
    <xf numFmtId="0" fontId="3" fillId="0" borderId="0" xfId="2" applyNumberFormat="1" applyFont="1" applyFill="1" applyBorder="1" applyAlignment="1">
      <alignment horizontal="right" vertical="center"/>
    </xf>
    <xf numFmtId="164" fontId="3" fillId="0" borderId="0" xfId="2" applyNumberFormat="1" applyFont="1" applyBorder="1" applyAlignment="1">
      <alignment horizontal="right" vertical="center"/>
    </xf>
    <xf numFmtId="3" fontId="3" fillId="0" borderId="0" xfId="3" applyNumberFormat="1" applyFont="1" applyFill="1" applyBorder="1" applyAlignment="1">
      <alignment horizontal="right" vertical="center"/>
    </xf>
    <xf numFmtId="164" fontId="1" fillId="0" borderId="0" xfId="1" applyNumberFormat="1"/>
    <xf numFmtId="164" fontId="1" fillId="0" borderId="0" xfId="1" applyNumberFormat="1" applyAlignment="1">
      <alignment horizontal="right" vertical="center"/>
    </xf>
    <xf numFmtId="0" fontId="3" fillId="2" borderId="9" xfId="2" applyFont="1" applyFill="1" applyBorder="1" applyAlignment="1">
      <alignment horizontal="left" vertical="center" wrapText="1"/>
    </xf>
    <xf numFmtId="0" fontId="3" fillId="2" borderId="9" xfId="2" applyNumberFormat="1" applyFont="1" applyFill="1" applyBorder="1" applyAlignment="1">
      <alignment horizontal="right" vertical="center"/>
    </xf>
    <xf numFmtId="164" fontId="3" fillId="2" borderId="9" xfId="2" applyNumberFormat="1" applyFont="1" applyFill="1" applyBorder="1" applyAlignment="1">
      <alignment horizontal="right" vertical="center"/>
    </xf>
    <xf numFmtId="3" fontId="3" fillId="2" borderId="9" xfId="3" applyNumberFormat="1" applyFont="1" applyFill="1" applyBorder="1" applyAlignment="1">
      <alignment horizontal="right" vertical="center"/>
    </xf>
    <xf numFmtId="10" fontId="1" fillId="0" borderId="0" xfId="1" applyNumberFormat="1" applyBorder="1" applyAlignment="1">
      <alignment horizontal="center"/>
    </xf>
    <xf numFmtId="10" fontId="1" fillId="0" borderId="0" xfId="1" applyNumberFormat="1" applyBorder="1"/>
    <xf numFmtId="0" fontId="14" fillId="0" borderId="0" xfId="1" applyFont="1" applyFill="1" applyBorder="1" applyAlignment="1"/>
    <xf numFmtId="0" fontId="1" fillId="0" borderId="0" xfId="1" applyFill="1"/>
    <xf numFmtId="0" fontId="14" fillId="0" borderId="0" xfId="1" applyFont="1" applyFill="1" applyBorder="1"/>
    <xf numFmtId="0" fontId="6" fillId="0" borderId="0" xfId="0" applyFont="1" applyFill="1" applyAlignment="1">
      <alignment horizontal="left"/>
    </xf>
    <xf numFmtId="0" fontId="6" fillId="0" borderId="8" xfId="0" applyFont="1" applyBorder="1"/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0" borderId="0" xfId="0" applyFont="1" applyFill="1"/>
    <xf numFmtId="3" fontId="3" fillId="0" borderId="1" xfId="2" applyNumberFormat="1" applyFont="1" applyBorder="1" applyAlignment="1">
      <alignment horizontal="right" vertical="center"/>
    </xf>
    <xf numFmtId="1" fontId="3" fillId="0" borderId="1" xfId="2" applyNumberFormat="1" applyFont="1" applyBorder="1" applyAlignment="1">
      <alignment horizontal="right" vertical="center"/>
    </xf>
    <xf numFmtId="1" fontId="3" fillId="2" borderId="0" xfId="2" applyNumberFormat="1" applyFont="1" applyFill="1" applyBorder="1" applyAlignment="1">
      <alignment horizontal="right" vertical="center"/>
    </xf>
    <xf numFmtId="0" fontId="3" fillId="0" borderId="9" xfId="2" applyFont="1" applyFill="1" applyBorder="1" applyAlignment="1">
      <alignment horizontal="left" vertical="center" wrapText="1"/>
    </xf>
    <xf numFmtId="1" fontId="3" fillId="0" borderId="9" xfId="2" applyNumberFormat="1" applyFont="1" applyFill="1" applyBorder="1" applyAlignment="1">
      <alignment horizontal="right" vertical="center"/>
    </xf>
    <xf numFmtId="0" fontId="1" fillId="0" borderId="0" xfId="1" applyFont="1" applyAlignment="1">
      <alignment horizontal="right" vertical="center"/>
    </xf>
    <xf numFmtId="0" fontId="2" fillId="0" borderId="0" xfId="1" applyFont="1" applyFill="1" applyBorder="1"/>
    <xf numFmtId="0" fontId="1" fillId="0" borderId="0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0" xfId="1" applyFont="1" applyFill="1" applyBorder="1" applyAlignment="1">
      <alignment horizontal="center" wrapText="1"/>
    </xf>
    <xf numFmtId="0" fontId="0" fillId="0" borderId="0" xfId="0" applyFill="1"/>
    <xf numFmtId="0" fontId="1" fillId="0" borderId="0" xfId="1" applyAlignment="1"/>
    <xf numFmtId="0" fontId="11" fillId="3" borderId="7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/>
    </xf>
    <xf numFmtId="3" fontId="11" fillId="3" borderId="7" xfId="2" applyNumberFormat="1" applyFont="1" applyFill="1" applyBorder="1" applyAlignment="1">
      <alignment horizontal="right" vertical="center"/>
    </xf>
    <xf numFmtId="164" fontId="11" fillId="3" borderId="7" xfId="2" applyNumberFormat="1" applyFont="1" applyFill="1" applyBorder="1" applyAlignment="1">
      <alignment horizontal="right" vertical="center"/>
    </xf>
    <xf numFmtId="3" fontId="11" fillId="3" borderId="7" xfId="3" applyNumberFormat="1" applyFont="1" applyFill="1" applyBorder="1" applyAlignment="1">
      <alignment horizontal="right" vertical="center"/>
    </xf>
    <xf numFmtId="0" fontId="11" fillId="3" borderId="7" xfId="2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indent="3"/>
    </xf>
    <xf numFmtId="3" fontId="3" fillId="2" borderId="0" xfId="2" applyNumberFormat="1" applyFont="1" applyFill="1" applyBorder="1" applyAlignment="1">
      <alignment horizontal="right" vertical="center"/>
    </xf>
    <xf numFmtId="0" fontId="3" fillId="3" borderId="0" xfId="2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indent="3"/>
    </xf>
    <xf numFmtId="3" fontId="3" fillId="0" borderId="9" xfId="2" applyNumberFormat="1" applyFont="1" applyFill="1" applyBorder="1" applyAlignment="1">
      <alignment horizontal="right" vertical="center"/>
    </xf>
    <xf numFmtId="164" fontId="3" fillId="0" borderId="9" xfId="2" applyNumberFormat="1" applyFont="1" applyFill="1" applyBorder="1" applyAlignment="1">
      <alignment horizontal="right" vertical="center"/>
    </xf>
    <xf numFmtId="3" fontId="3" fillId="0" borderId="9" xfId="3" applyNumberFormat="1" applyFont="1" applyFill="1" applyBorder="1" applyAlignment="1">
      <alignment horizontal="right" vertical="center"/>
    </xf>
    <xf numFmtId="0" fontId="3" fillId="0" borderId="9" xfId="2" applyNumberFormat="1" applyFont="1" applyFill="1" applyBorder="1" applyAlignment="1">
      <alignment horizontal="right" vertical="center"/>
    </xf>
    <xf numFmtId="0" fontId="2" fillId="0" borderId="6" xfId="1" applyFont="1" applyBorder="1" applyAlignment="1">
      <alignment horizontal="center"/>
    </xf>
    <xf numFmtId="0" fontId="1" fillId="0" borderId="0" xfId="1" applyBorder="1" applyAlignment="1"/>
    <xf numFmtId="0" fontId="11" fillId="0" borderId="0" xfId="2" applyFont="1" applyFill="1" applyBorder="1" applyAlignment="1">
      <alignment horizontal="left" vertical="center"/>
    </xf>
    <xf numFmtId="0" fontId="5" fillId="2" borderId="0" xfId="0" applyFont="1" applyFill="1" applyAlignment="1">
      <alignment horizontal="left" indent="3"/>
    </xf>
    <xf numFmtId="0" fontId="5" fillId="0" borderId="0" xfId="0" applyFont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left" wrapText="1"/>
    </xf>
    <xf numFmtId="0" fontId="1" fillId="0" borderId="0" xfId="1" applyFill="1" applyAlignment="1">
      <alignment horizontal="right" vertical="center"/>
    </xf>
    <xf numFmtId="0" fontId="1" fillId="0" borderId="0" xfId="1" applyFont="1" applyFill="1"/>
    <xf numFmtId="0" fontId="2" fillId="0" borderId="6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 wrapText="1"/>
    </xf>
    <xf numFmtId="0" fontId="2" fillId="0" borderId="6" xfId="1" applyFont="1" applyFill="1" applyBorder="1" applyAlignment="1">
      <alignment horizontal="center" wrapText="1"/>
    </xf>
    <xf numFmtId="0" fontId="1" fillId="0" borderId="0" xfId="1" applyFill="1" applyAlignment="1"/>
    <xf numFmtId="0" fontId="10" fillId="0" borderId="7" xfId="0" applyFont="1" applyFill="1" applyBorder="1"/>
    <xf numFmtId="0" fontId="11" fillId="0" borderId="7" xfId="2" applyNumberFormat="1" applyFont="1" applyFill="1" applyBorder="1" applyAlignment="1">
      <alignment horizontal="right" vertical="center"/>
    </xf>
    <xf numFmtId="164" fontId="11" fillId="0" borderId="7" xfId="2" applyNumberFormat="1" applyFont="1" applyFill="1" applyBorder="1" applyAlignment="1">
      <alignment horizontal="right" vertical="center"/>
    </xf>
    <xf numFmtId="3" fontId="11" fillId="0" borderId="7" xfId="3" applyNumberFormat="1" applyFont="1" applyFill="1" applyBorder="1" applyAlignment="1">
      <alignment horizontal="right" vertical="center"/>
    </xf>
    <xf numFmtId="3" fontId="11" fillId="0" borderId="7" xfId="2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 indent="3"/>
    </xf>
    <xf numFmtId="164" fontId="3" fillId="0" borderId="0" xfId="2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 indent="3"/>
    </xf>
    <xf numFmtId="0" fontId="13" fillId="0" borderId="0" xfId="0" applyFont="1" applyFill="1"/>
    <xf numFmtId="0" fontId="5" fillId="0" borderId="9" xfId="0" applyFont="1" applyFill="1" applyBorder="1" applyAlignment="1">
      <alignment horizontal="left" vertical="center" indent="3"/>
    </xf>
    <xf numFmtId="0" fontId="12" fillId="0" borderId="0" xfId="1" applyFont="1" applyFill="1" applyAlignment="1"/>
    <xf numFmtId="0" fontId="5" fillId="0" borderId="0" xfId="0" applyFont="1" applyAlignment="1"/>
    <xf numFmtId="0" fontId="1" fillId="0" borderId="0" xfId="1" applyFont="1" applyFill="1" applyAlignment="1">
      <alignment wrapText="1"/>
    </xf>
    <xf numFmtId="0" fontId="10" fillId="0" borderId="7" xfId="0" applyFont="1" applyFill="1" applyBorder="1" applyAlignment="1">
      <alignment wrapText="1"/>
    </xf>
    <xf numFmtId="0" fontId="5" fillId="2" borderId="0" xfId="0" applyFont="1" applyFill="1" applyBorder="1" applyAlignment="1">
      <alignment horizontal="left" vertical="center" indent="3"/>
    </xf>
    <xf numFmtId="0" fontId="5" fillId="2" borderId="0" xfId="0" applyFont="1" applyFill="1" applyBorder="1" applyAlignment="1">
      <alignment horizontal="left" vertical="center" wrapText="1" indent="3"/>
    </xf>
    <xf numFmtId="0" fontId="1" fillId="3" borderId="0" xfId="1" applyFont="1" applyFill="1" applyBorder="1"/>
    <xf numFmtId="0" fontId="2" fillId="3" borderId="0" xfId="1" applyFont="1" applyFill="1" applyBorder="1"/>
    <xf numFmtId="0" fontId="2" fillId="3" borderId="0" xfId="1" applyFont="1" applyFill="1" applyBorder="1" applyAlignment="1">
      <alignment horizontal="center"/>
    </xf>
    <xf numFmtId="0" fontId="3" fillId="3" borderId="0" xfId="2" applyNumberFormat="1" applyFont="1" applyFill="1" applyBorder="1" applyAlignment="1">
      <alignment horizontal="right" vertical="center"/>
    </xf>
    <xf numFmtId="164" fontId="3" fillId="3" borderId="0" xfId="2" applyNumberFormat="1" applyFont="1" applyFill="1" applyBorder="1" applyAlignment="1">
      <alignment horizontal="right" vertical="center"/>
    </xf>
    <xf numFmtId="3" fontId="3" fillId="3" borderId="0" xfId="3" applyNumberFormat="1" applyFont="1" applyFill="1" applyBorder="1" applyAlignment="1">
      <alignment horizontal="right" vertical="center"/>
    </xf>
    <xf numFmtId="0" fontId="3" fillId="3" borderId="9" xfId="2" applyNumberFormat="1" applyFont="1" applyFill="1" applyBorder="1" applyAlignment="1">
      <alignment horizontal="right" vertical="center"/>
    </xf>
    <xf numFmtId="164" fontId="3" fillId="3" borderId="9" xfId="2" applyNumberFormat="1" applyFont="1" applyFill="1" applyBorder="1" applyAlignment="1">
      <alignment horizontal="right" vertical="center"/>
    </xf>
    <xf numFmtId="3" fontId="3" fillId="3" borderId="9" xfId="3" applyNumberFormat="1" applyFont="1" applyFill="1" applyBorder="1" applyAlignment="1">
      <alignment horizontal="right" vertical="center"/>
    </xf>
    <xf numFmtId="0" fontId="1" fillId="3" borderId="0" xfId="1" applyFill="1" applyAlignment="1"/>
    <xf numFmtId="0" fontId="5" fillId="0" borderId="0" xfId="0" applyFont="1" applyFill="1" applyAlignment="1">
      <alignment vertical="center"/>
    </xf>
    <xf numFmtId="3" fontId="3" fillId="2" borderId="9" xfId="2" applyNumberFormat="1" applyFont="1" applyFill="1" applyBorder="1" applyAlignment="1">
      <alignment horizontal="right" vertical="center"/>
    </xf>
    <xf numFmtId="0" fontId="1" fillId="3" borderId="0" xfId="1" applyFill="1" applyBorder="1"/>
    <xf numFmtId="0" fontId="1" fillId="0" borderId="0" xfId="1" applyFill="1" applyBorder="1" applyAlignment="1">
      <alignment horizontal="right" vertical="center"/>
    </xf>
    <xf numFmtId="0" fontId="1" fillId="0" borderId="0" xfId="7" applyBorder="1"/>
    <xf numFmtId="0" fontId="16" fillId="0" borderId="0" xfId="7" applyFont="1" applyBorder="1" applyAlignment="1">
      <alignment horizontal="left" wrapText="1"/>
    </xf>
    <xf numFmtId="166" fontId="3" fillId="0" borderId="0" xfId="7" applyNumberFormat="1" applyFont="1" applyBorder="1" applyAlignment="1">
      <alignment horizontal="right" vertical="center"/>
    </xf>
    <xf numFmtId="164" fontId="3" fillId="0" borderId="0" xfId="2" applyNumberFormat="1" applyFont="1" applyFill="1" applyBorder="1" applyAlignment="1">
      <alignment horizontal="left" vertical="center" wrapText="1"/>
    </xf>
    <xf numFmtId="164" fontId="3" fillId="2" borderId="9" xfId="3" applyNumberFormat="1" applyFont="1" applyFill="1" applyBorder="1" applyAlignment="1">
      <alignment horizontal="right" vertical="center"/>
    </xf>
    <xf numFmtId="0" fontId="2" fillId="0" borderId="8" xfId="1" applyFont="1" applyFill="1" applyBorder="1" applyAlignment="1">
      <alignment horizontal="center"/>
    </xf>
    <xf numFmtId="0" fontId="12" fillId="0" borderId="0" xfId="1" applyFont="1" applyFill="1" applyAlignment="1">
      <alignment vertical="center"/>
    </xf>
    <xf numFmtId="0" fontId="10" fillId="0" borderId="7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1" fontId="3" fillId="0" borderId="0" xfId="2" applyNumberFormat="1" applyFont="1" applyFill="1" applyBorder="1" applyAlignment="1">
      <alignment horizontal="right" vertical="center"/>
    </xf>
    <xf numFmtId="0" fontId="1" fillId="0" borderId="0" xfId="1" applyFont="1" applyBorder="1" applyAlignment="1">
      <alignment wrapText="1"/>
    </xf>
    <xf numFmtId="0" fontId="3" fillId="0" borderId="0" xfId="2" applyFont="1" applyBorder="1" applyAlignment="1">
      <alignment horizontal="left" vertical="center" wrapText="1"/>
    </xf>
    <xf numFmtId="0" fontId="3" fillId="0" borderId="0" xfId="2" applyNumberFormat="1" applyFont="1" applyBorder="1" applyAlignment="1">
      <alignment horizontal="right" vertical="center"/>
    </xf>
    <xf numFmtId="3" fontId="3" fillId="0" borderId="0" xfId="3" applyNumberFormat="1" applyFont="1" applyBorder="1" applyAlignment="1">
      <alignment horizontal="right" vertical="center"/>
    </xf>
    <xf numFmtId="0" fontId="5" fillId="0" borderId="9" xfId="0" applyFont="1" applyFill="1" applyBorder="1" applyAlignment="1">
      <alignment vertical="center"/>
    </xf>
    <xf numFmtId="0" fontId="5" fillId="0" borderId="9" xfId="0" applyFont="1" applyFill="1" applyBorder="1"/>
    <xf numFmtId="0" fontId="18" fillId="0" borderId="0" xfId="2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 indent="3"/>
    </xf>
    <xf numFmtId="167" fontId="1" fillId="0" borderId="0" xfId="1" applyNumberFormat="1"/>
    <xf numFmtId="164" fontId="3" fillId="2" borderId="0" xfId="3" applyNumberFormat="1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left" vertical="center" wrapText="1" indent="3"/>
    </xf>
    <xf numFmtId="0" fontId="1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right" vertical="center" wrapText="1"/>
    </xf>
    <xf numFmtId="164" fontId="1" fillId="0" borderId="0" xfId="1" applyNumberFormat="1" applyFont="1" applyFill="1" applyBorder="1" applyAlignment="1">
      <alignment horizontal="right" vertical="center" wrapText="1"/>
    </xf>
    <xf numFmtId="0" fontId="1" fillId="0" borderId="0" xfId="1" applyFont="1" applyFill="1" applyBorder="1" applyAlignment="1">
      <alignment horizontal="right" vertical="center"/>
    </xf>
    <xf numFmtId="164" fontId="1" fillId="7" borderId="0" xfId="1" applyNumberFormat="1" applyFont="1" applyFill="1" applyBorder="1" applyAlignment="1">
      <alignment horizontal="right" vertical="center" wrapText="1"/>
    </xf>
    <xf numFmtId="164" fontId="3" fillId="2" borderId="9" xfId="4" applyNumberFormat="1" applyFont="1" applyFill="1" applyBorder="1" applyAlignment="1">
      <alignment horizontal="right" vertical="center"/>
    </xf>
    <xf numFmtId="0" fontId="12" fillId="0" borderId="0" xfId="1" applyFont="1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1" fontId="12" fillId="0" borderId="7" xfId="1" applyNumberFormat="1" applyFont="1" applyBorder="1" applyAlignment="1">
      <alignment horizontal="right" vertical="center" wrapText="1"/>
    </xf>
    <xf numFmtId="0" fontId="12" fillId="0" borderId="0" xfId="1" applyFont="1" applyFill="1" applyBorder="1" applyAlignment="1">
      <alignment horizontal="right" vertical="center"/>
    </xf>
    <xf numFmtId="0" fontId="3" fillId="2" borderId="0" xfId="2" applyFont="1" applyFill="1" applyBorder="1" applyAlignment="1">
      <alignment horizontal="left" vertical="center" wrapText="1" indent="3"/>
    </xf>
    <xf numFmtId="1" fontId="3" fillId="2" borderId="0" xfId="3" applyNumberFormat="1" applyFont="1" applyFill="1" applyBorder="1" applyAlignment="1">
      <alignment horizontal="right" vertical="center"/>
    </xf>
    <xf numFmtId="0" fontId="3" fillId="3" borderId="0" xfId="2" applyFont="1" applyFill="1" applyBorder="1" applyAlignment="1">
      <alignment horizontal="left" vertical="center" wrapText="1" indent="3"/>
    </xf>
    <xf numFmtId="0" fontId="3" fillId="3" borderId="0" xfId="2" applyFont="1" applyFill="1" applyBorder="1" applyAlignment="1">
      <alignment horizontal="left" vertical="center" wrapText="1"/>
    </xf>
    <xf numFmtId="1" fontId="3" fillId="3" borderId="0" xfId="2" applyNumberFormat="1" applyFont="1" applyFill="1" applyBorder="1" applyAlignment="1">
      <alignment horizontal="right" vertical="center"/>
    </xf>
    <xf numFmtId="1" fontId="3" fillId="3" borderId="0" xfId="3" applyNumberFormat="1" applyFont="1" applyFill="1" applyBorder="1" applyAlignment="1">
      <alignment horizontal="right" vertical="center"/>
    </xf>
    <xf numFmtId="1" fontId="2" fillId="0" borderId="0" xfId="1" applyNumberFormat="1" applyFont="1" applyFill="1" applyBorder="1" applyAlignment="1">
      <alignment horizontal="center" wrapText="1"/>
    </xf>
    <xf numFmtId="0" fontId="11" fillId="3" borderId="0" xfId="2" applyFont="1" applyFill="1" applyBorder="1" applyAlignment="1">
      <alignment horizontal="left" vertical="center" wrapText="1"/>
    </xf>
    <xf numFmtId="0" fontId="3" fillId="3" borderId="9" xfId="2" applyFont="1" applyFill="1" applyBorder="1" applyAlignment="1">
      <alignment horizontal="left" vertical="center" wrapText="1" indent="3"/>
    </xf>
    <xf numFmtId="1" fontId="3" fillId="3" borderId="9" xfId="2" applyNumberFormat="1" applyFont="1" applyFill="1" applyBorder="1" applyAlignment="1">
      <alignment horizontal="right" vertical="center"/>
    </xf>
    <xf numFmtId="1" fontId="3" fillId="3" borderId="9" xfId="3" applyNumberFormat="1" applyFont="1" applyFill="1" applyBorder="1" applyAlignment="1">
      <alignment horizontal="right" vertical="center"/>
    </xf>
    <xf numFmtId="0" fontId="2" fillId="0" borderId="0" xfId="1" applyFont="1" applyBorder="1" applyAlignment="1">
      <alignment horizontal="left" vertical="center"/>
    </xf>
    <xf numFmtId="0" fontId="2" fillId="0" borderId="0" xfId="1" applyFont="1" applyFill="1" applyAlignment="1">
      <alignment wrapText="1"/>
    </xf>
    <xf numFmtId="0" fontId="2" fillId="0" borderId="0" xfId="1" applyFont="1" applyFill="1" applyAlignment="1"/>
    <xf numFmtId="0" fontId="1" fillId="0" borderId="0" xfId="1" applyAlignment="1">
      <alignment horizontal="left"/>
    </xf>
    <xf numFmtId="0" fontId="1" fillId="0" borderId="0" xfId="1" applyFont="1" applyAlignment="1">
      <alignment horizontal="left"/>
    </xf>
    <xf numFmtId="0" fontId="1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0" fontId="12" fillId="0" borderId="7" xfId="1" applyFont="1" applyBorder="1" applyAlignment="1">
      <alignment horizontal="right" vertical="center" wrapText="1"/>
    </xf>
    <xf numFmtId="0" fontId="0" fillId="0" borderId="0" xfId="0" applyFill="1" applyAlignment="1">
      <alignment vertical="center"/>
    </xf>
    <xf numFmtId="0" fontId="14" fillId="0" borderId="0" xfId="1" applyFont="1" applyAlignment="1">
      <alignment horizontal="left" vertical="center"/>
    </xf>
    <xf numFmtId="0" fontId="12" fillId="0" borderId="0" xfId="1" applyFont="1" applyFill="1" applyBorder="1" applyAlignment="1">
      <alignment horizontal="right"/>
    </xf>
    <xf numFmtId="0" fontId="2" fillId="0" borderId="4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9" fontId="12" fillId="0" borderId="7" xfId="4" applyFont="1" applyBorder="1" applyAlignment="1">
      <alignment horizontal="right" vertical="center" wrapText="1"/>
    </xf>
    <xf numFmtId="164" fontId="12" fillId="0" borderId="7" xfId="4" applyNumberFormat="1" applyFont="1" applyBorder="1" applyAlignment="1">
      <alignment horizontal="right" vertical="center" wrapText="1"/>
    </xf>
    <xf numFmtId="0" fontId="0" fillId="0" borderId="0" xfId="0" applyFill="1" applyBorder="1"/>
    <xf numFmtId="10" fontId="1" fillId="0" borderId="0" xfId="1" applyNumberFormat="1" applyFill="1" applyBorder="1"/>
    <xf numFmtId="10" fontId="1" fillId="0" borderId="0" xfId="1" applyNumberFormat="1" applyFill="1" applyBorder="1" applyAlignment="1">
      <alignment horizontal="center"/>
    </xf>
    <xf numFmtId="0" fontId="14" fillId="0" borderId="0" xfId="1" applyFont="1" applyAlignment="1">
      <alignment horizontal="left" vertical="center" wrapText="1"/>
    </xf>
    <xf numFmtId="0" fontId="16" fillId="0" borderId="0" xfId="6" applyFont="1" applyBorder="1" applyAlignment="1">
      <alignment horizontal="center" wrapText="1"/>
    </xf>
    <xf numFmtId="0" fontId="16" fillId="0" borderId="0" xfId="6" applyFont="1" applyBorder="1" applyAlignment="1">
      <alignment horizontal="left" wrapText="1"/>
    </xf>
    <xf numFmtId="0" fontId="3" fillId="0" borderId="10" xfId="2" applyFont="1" applyFill="1" applyBorder="1" applyAlignment="1">
      <alignment horizontal="left" vertical="center" wrapText="1"/>
    </xf>
    <xf numFmtId="1" fontId="3" fillId="0" borderId="10" xfId="2" applyNumberFormat="1" applyFont="1" applyFill="1" applyBorder="1" applyAlignment="1">
      <alignment horizontal="right" vertical="center"/>
    </xf>
    <xf numFmtId="164" fontId="3" fillId="0" borderId="10" xfId="2" applyNumberFormat="1" applyFont="1" applyFill="1" applyBorder="1" applyAlignment="1">
      <alignment horizontal="right" vertical="center"/>
    </xf>
    <xf numFmtId="164" fontId="3" fillId="0" borderId="10" xfId="3" applyNumberFormat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vertical="top"/>
    </xf>
    <xf numFmtId="0" fontId="15" fillId="0" borderId="0" xfId="0" applyFont="1" applyAlignment="1">
      <alignment horizontal="left" wrapText="1"/>
    </xf>
    <xf numFmtId="0" fontId="14" fillId="0" borderId="0" xfId="1" applyFont="1" applyFill="1" applyBorder="1" applyAlignment="1">
      <alignment horizontal="left"/>
    </xf>
    <xf numFmtId="0" fontId="14" fillId="0" borderId="0" xfId="1" applyFont="1" applyFill="1" applyBorder="1" applyAlignment="1">
      <alignment horizontal="left"/>
    </xf>
    <xf numFmtId="0" fontId="5" fillId="0" borderId="0" xfId="0" applyFont="1" applyFill="1" applyBorder="1" applyAlignment="1">
      <alignment vertical="center"/>
    </xf>
    <xf numFmtId="0" fontId="5" fillId="4" borderId="12" xfId="5" applyFont="1" applyFill="1" applyBorder="1" applyAlignment="1">
      <alignment horizontal="left" vertical="center" wrapText="1"/>
    </xf>
    <xf numFmtId="0" fontId="1" fillId="4" borderId="5" xfId="5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168" fontId="3" fillId="0" borderId="0" xfId="2" applyNumberFormat="1" applyFont="1" applyFill="1" applyBorder="1" applyAlignment="1">
      <alignment horizontal="right" vertical="center"/>
    </xf>
    <xf numFmtId="0" fontId="12" fillId="0" borderId="7" xfId="1" applyFont="1" applyBorder="1" applyAlignment="1">
      <alignment horizontal="center"/>
    </xf>
    <xf numFmtId="0" fontId="14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 wrapText="1"/>
    </xf>
    <xf numFmtId="0" fontId="16" fillId="0" borderId="0" xfId="6" applyFont="1" applyBorder="1" applyAlignment="1">
      <alignment horizontal="center" wrapText="1"/>
    </xf>
    <xf numFmtId="0" fontId="2" fillId="0" borderId="2" xfId="1" applyFont="1" applyBorder="1" applyAlignment="1">
      <alignment horizontal="center" wrapText="1"/>
    </xf>
    <xf numFmtId="0" fontId="2" fillId="0" borderId="0" xfId="1" applyFont="1" applyAlignment="1">
      <alignment wrapText="1"/>
    </xf>
    <xf numFmtId="0" fontId="14" fillId="0" borderId="0" xfId="1" applyFont="1" applyAlignment="1">
      <alignment horizontal="left" vertical="center" wrapText="1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5" fillId="0" borderId="0" xfId="0" applyFont="1" applyFill="1" applyBorder="1" applyAlignment="1">
      <alignment vertical="center" wrapText="1"/>
    </xf>
    <xf numFmtId="0" fontId="14" fillId="0" borderId="0" xfId="1" applyFont="1" applyFill="1" applyBorder="1" applyAlignment="1">
      <alignment horizontal="left" vertical="center" wrapText="1"/>
    </xf>
    <xf numFmtId="3" fontId="3" fillId="0" borderId="0" xfId="2" applyNumberFormat="1" applyFont="1" applyFill="1" applyAlignment="1">
      <alignment horizontal="right" vertical="center"/>
    </xf>
    <xf numFmtId="164" fontId="3" fillId="2" borderId="11" xfId="2" applyNumberFormat="1" applyFont="1" applyFill="1" applyBorder="1" applyAlignment="1">
      <alignment horizontal="right" vertical="center"/>
    </xf>
    <xf numFmtId="0" fontId="3" fillId="2" borderId="11" xfId="2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left" vertical="center" indent="3"/>
    </xf>
    <xf numFmtId="0" fontId="2" fillId="0" borderId="14" xfId="1" applyFont="1" applyBorder="1" applyAlignment="1">
      <alignment horizontal="center" wrapText="1"/>
    </xf>
    <xf numFmtId="0" fontId="2" fillId="0" borderId="15" xfId="1" applyFont="1" applyBorder="1" applyAlignment="1">
      <alignment horizontal="center" wrapText="1"/>
    </xf>
    <xf numFmtId="0" fontId="2" fillId="0" borderId="15" xfId="1" applyFont="1" applyBorder="1" applyAlignment="1">
      <alignment horizontal="center"/>
    </xf>
    <xf numFmtId="0" fontId="3" fillId="5" borderId="11" xfId="2" applyFont="1" applyFill="1" applyBorder="1" applyAlignment="1">
      <alignment horizontal="right" vertical="center"/>
    </xf>
    <xf numFmtId="164" fontId="3" fillId="5" borderId="11" xfId="2" applyNumberFormat="1" applyFont="1" applyFill="1" applyBorder="1" applyAlignment="1">
      <alignment horizontal="right" vertical="center"/>
    </xf>
    <xf numFmtId="0" fontId="14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 wrapText="1"/>
    </xf>
    <xf numFmtId="0" fontId="2" fillId="0" borderId="0" xfId="1" applyFont="1" applyAlignment="1">
      <alignment horizontal="center" vertical="center"/>
    </xf>
    <xf numFmtId="0" fontId="2" fillId="0" borderId="0" xfId="1" applyFont="1" applyFill="1" applyAlignment="1">
      <alignment horizontal="left" wrapText="1"/>
    </xf>
    <xf numFmtId="0" fontId="3" fillId="6" borderId="0" xfId="2" applyFont="1" applyFill="1" applyBorder="1" applyAlignment="1">
      <alignment horizontal="left" vertical="center" wrapText="1" indent="3"/>
    </xf>
    <xf numFmtId="0" fontId="3" fillId="6" borderId="0" xfId="2" applyFont="1" applyFill="1" applyBorder="1" applyAlignment="1">
      <alignment horizontal="right" vertical="center"/>
    </xf>
    <xf numFmtId="3" fontId="3" fillId="6" borderId="0" xfId="3" applyNumberFormat="1" applyFont="1" applyFill="1" applyBorder="1" applyAlignment="1">
      <alignment horizontal="right" vertical="center"/>
    </xf>
    <xf numFmtId="164" fontId="3" fillId="6" borderId="0" xfId="2" applyNumberFormat="1" applyFont="1" applyFill="1" applyBorder="1" applyAlignment="1">
      <alignment horizontal="right" vertical="center"/>
    </xf>
    <xf numFmtId="1" fontId="3" fillId="0" borderId="0" xfId="2" applyNumberFormat="1" applyFont="1" applyAlignment="1">
      <alignment horizontal="right" vertical="center"/>
    </xf>
    <xf numFmtId="1" fontId="11" fillId="0" borderId="7" xfId="2" applyNumberFormat="1" applyFont="1" applyBorder="1" applyAlignment="1">
      <alignment horizontal="right" vertical="center"/>
    </xf>
    <xf numFmtId="49" fontId="1" fillId="0" borderId="0" xfId="2" applyNumberFormat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wrapText="1" indent="3"/>
    </xf>
    <xf numFmtId="0" fontId="14" fillId="0" borderId="0" xfId="1" applyFont="1" applyAlignment="1">
      <alignment horizontal="left" vertical="center" wrapText="1"/>
    </xf>
    <xf numFmtId="0" fontId="6" fillId="0" borderId="15" xfId="0" applyFont="1" applyBorder="1"/>
    <xf numFmtId="0" fontId="6" fillId="0" borderId="15" xfId="0" applyFont="1" applyBorder="1" applyAlignment="1">
      <alignment horizontal="center"/>
    </xf>
    <xf numFmtId="0" fontId="5" fillId="2" borderId="0" xfId="0" applyFont="1" applyFill="1"/>
    <xf numFmtId="0" fontId="5" fillId="0" borderId="11" xfId="0" applyFont="1" applyBorder="1" applyAlignment="1">
      <alignment vertical="center"/>
    </xf>
    <xf numFmtId="0" fontId="5" fillId="0" borderId="11" xfId="0" applyFont="1" applyBorder="1"/>
    <xf numFmtId="0" fontId="6" fillId="0" borderId="0" xfId="0" applyFont="1" applyAlignment="1">
      <alignment horizontal="left"/>
    </xf>
    <xf numFmtId="0" fontId="5" fillId="0" borderId="15" xfId="0" applyFont="1" applyBorder="1"/>
    <xf numFmtId="0" fontId="1" fillId="0" borderId="15" xfId="1" applyBorder="1"/>
    <xf numFmtId="0" fontId="5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5" fillId="0" borderId="11" xfId="0" applyFont="1" applyBorder="1" applyAlignment="1">
      <alignment vertical="center"/>
    </xf>
    <xf numFmtId="0" fontId="1" fillId="0" borderId="0" xfId="1" applyBorder="1" applyAlignment="1">
      <alignment horizontal="right" vertical="center"/>
    </xf>
    <xf numFmtId="0" fontId="6" fillId="0" borderId="0" xfId="0" applyFont="1" applyAlignment="1"/>
    <xf numFmtId="0" fontId="14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 wrapText="1"/>
    </xf>
    <xf numFmtId="0" fontId="2" fillId="0" borderId="0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wrapText="1"/>
    </xf>
    <xf numFmtId="0" fontId="2" fillId="0" borderId="7" xfId="1" applyFont="1" applyBorder="1" applyAlignment="1">
      <alignment horizontal="center" wrapText="1"/>
    </xf>
    <xf numFmtId="9" fontId="11" fillId="0" borderId="7" xfId="2" applyNumberFormat="1" applyFont="1" applyBorder="1" applyAlignment="1">
      <alignment horizontal="right" vertical="center"/>
    </xf>
    <xf numFmtId="9" fontId="3" fillId="2" borderId="0" xfId="2" applyNumberFormat="1" applyFont="1" applyFill="1" applyAlignment="1">
      <alignment horizontal="right" vertical="center"/>
    </xf>
    <xf numFmtId="9" fontId="3" fillId="3" borderId="0" xfId="2" applyNumberFormat="1" applyFont="1" applyFill="1" applyAlignment="1">
      <alignment horizontal="right" vertical="center"/>
    </xf>
    <xf numFmtId="9" fontId="2" fillId="0" borderId="0" xfId="1" applyNumberFormat="1" applyFont="1" applyAlignment="1">
      <alignment horizontal="center" wrapText="1"/>
    </xf>
    <xf numFmtId="9" fontId="3" fillId="3" borderId="3" xfId="2" applyNumberFormat="1" applyFont="1" applyFill="1" applyBorder="1" applyAlignment="1">
      <alignment horizontal="right" vertical="center"/>
    </xf>
    <xf numFmtId="1" fontId="1" fillId="0" borderId="0" xfId="1" applyNumberFormat="1" applyFont="1" applyBorder="1" applyAlignment="1">
      <alignment horizontal="right" vertical="center" wrapText="1"/>
    </xf>
    <xf numFmtId="1" fontId="3" fillId="0" borderId="0" xfId="2" applyNumberFormat="1" applyFont="1" applyFill="1" applyBorder="1" applyAlignment="1">
      <alignment horizontal="left" vertical="center" wrapText="1"/>
    </xf>
    <xf numFmtId="1" fontId="3" fillId="0" borderId="1" xfId="3" applyNumberFormat="1" applyFont="1" applyBorder="1" applyAlignment="1">
      <alignment horizontal="right" vertical="center"/>
    </xf>
    <xf numFmtId="1" fontId="3" fillId="0" borderId="9" xfId="2" applyNumberFormat="1" applyFont="1" applyBorder="1" applyAlignment="1">
      <alignment horizontal="right" vertical="center"/>
    </xf>
    <xf numFmtId="1" fontId="3" fillId="0" borderId="9" xfId="3" applyNumberFormat="1" applyFont="1" applyFill="1" applyBorder="1" applyAlignment="1">
      <alignment horizontal="right" vertical="center"/>
    </xf>
    <xf numFmtId="1" fontId="3" fillId="2" borderId="0" xfId="2" applyNumberFormat="1" applyFont="1" applyFill="1" applyAlignment="1">
      <alignment horizontal="right" vertical="center"/>
    </xf>
    <xf numFmtId="0" fontId="5" fillId="6" borderId="9" xfId="0" applyFont="1" applyFill="1" applyBorder="1" applyAlignment="1">
      <alignment horizontal="left" vertical="center" indent="3"/>
    </xf>
    <xf numFmtId="0" fontId="3" fillId="6" borderId="0" xfId="2" applyFont="1" applyFill="1" applyBorder="1" applyAlignment="1">
      <alignment horizontal="left" vertical="center"/>
    </xf>
    <xf numFmtId="0" fontId="3" fillId="6" borderId="9" xfId="2" applyNumberFormat="1" applyFont="1" applyFill="1" applyBorder="1" applyAlignment="1">
      <alignment horizontal="right" vertical="center"/>
    </xf>
    <xf numFmtId="164" fontId="3" fillId="6" borderId="9" xfId="2" applyNumberFormat="1" applyFont="1" applyFill="1" applyBorder="1" applyAlignment="1">
      <alignment horizontal="right" vertical="center"/>
    </xf>
    <xf numFmtId="3" fontId="3" fillId="6" borderId="9" xfId="2" applyNumberFormat="1" applyFont="1" applyFill="1" applyBorder="1" applyAlignment="1">
      <alignment horizontal="right" vertical="center"/>
    </xf>
    <xf numFmtId="0" fontId="3" fillId="3" borderId="11" xfId="2" applyFont="1" applyFill="1" applyBorder="1" applyAlignment="1">
      <alignment horizontal="left" vertical="center" wrapText="1" indent="3"/>
    </xf>
    <xf numFmtId="0" fontId="3" fillId="3" borderId="11" xfId="2" applyFont="1" applyFill="1" applyBorder="1" applyAlignment="1">
      <alignment horizontal="left" vertical="center" wrapText="1"/>
    </xf>
    <xf numFmtId="0" fontId="3" fillId="3" borderId="11" xfId="2" applyNumberFormat="1" applyFont="1" applyFill="1" applyBorder="1" applyAlignment="1">
      <alignment horizontal="right" vertical="center"/>
    </xf>
    <xf numFmtId="164" fontId="3" fillId="3" borderId="11" xfId="2" applyNumberFormat="1" applyFont="1" applyFill="1" applyBorder="1" applyAlignment="1">
      <alignment horizontal="right" vertical="center"/>
    </xf>
    <xf numFmtId="3" fontId="3" fillId="3" borderId="11" xfId="3" applyNumberFormat="1" applyFont="1" applyFill="1" applyBorder="1" applyAlignment="1">
      <alignment horizontal="right" vertical="center"/>
    </xf>
    <xf numFmtId="0" fontId="1" fillId="0" borderId="11" xfId="1" applyBorder="1"/>
    <xf numFmtId="0" fontId="14" fillId="0" borderId="0" xfId="1" applyFont="1" applyAlignment="1">
      <alignment horizontal="left" vertical="center" wrapText="1"/>
    </xf>
    <xf numFmtId="0" fontId="5" fillId="0" borderId="11" xfId="0" applyFont="1" applyBorder="1" applyAlignment="1">
      <alignment vertical="center"/>
    </xf>
    <xf numFmtId="0" fontId="6" fillId="0" borderId="0" xfId="0" applyFont="1" applyAlignment="1">
      <alignment horizontal="left"/>
    </xf>
    <xf numFmtId="0" fontId="3" fillId="0" borderId="11" xfId="2" applyFont="1" applyFill="1" applyBorder="1" applyAlignment="1">
      <alignment horizontal="left" vertical="center"/>
    </xf>
    <xf numFmtId="0" fontId="3" fillId="2" borderId="11" xfId="2" applyNumberFormat="1" applyFont="1" applyFill="1" applyBorder="1" applyAlignment="1">
      <alignment horizontal="right" vertical="center"/>
    </xf>
    <xf numFmtId="3" fontId="3" fillId="2" borderId="11" xfId="2" applyNumberFormat="1" applyFont="1" applyFill="1" applyBorder="1" applyAlignment="1">
      <alignment horizontal="right" vertical="center"/>
    </xf>
    <xf numFmtId="3" fontId="3" fillId="2" borderId="11" xfId="3" applyNumberFormat="1" applyFont="1" applyFill="1" applyBorder="1" applyAlignment="1">
      <alignment horizontal="right" vertical="center"/>
    </xf>
    <xf numFmtId="0" fontId="1" fillId="0" borderId="0" xfId="6"/>
    <xf numFmtId="0" fontId="16" fillId="0" borderId="0" xfId="6" applyFont="1" applyAlignment="1">
      <alignment horizontal="center" wrapText="1"/>
    </xf>
    <xf numFmtId="0" fontId="16" fillId="0" borderId="0" xfId="6" applyFont="1" applyAlignment="1">
      <alignment horizontal="left" wrapText="1"/>
    </xf>
    <xf numFmtId="0" fontId="3" fillId="0" borderId="1" xfId="2" applyFont="1" applyBorder="1" applyAlignment="1">
      <alignment horizontal="right" vertical="center"/>
    </xf>
    <xf numFmtId="164" fontId="1" fillId="0" borderId="0" xfId="1" applyNumberFormat="1" applyAlignment="1">
      <alignment horizontal="right" vertical="center" wrapText="1"/>
    </xf>
    <xf numFmtId="0" fontId="3" fillId="6" borderId="0" xfId="2" applyFont="1" applyFill="1" applyAlignment="1">
      <alignment horizontal="left" vertical="center" wrapText="1"/>
    </xf>
    <xf numFmtId="166" fontId="16" fillId="0" borderId="0" xfId="6" applyNumberFormat="1" applyFont="1" applyAlignment="1">
      <alignment horizontal="right" vertical="center"/>
    </xf>
    <xf numFmtId="0" fontId="3" fillId="0" borderId="0" xfId="6" applyFont="1" applyAlignment="1">
      <alignment horizontal="left" vertical="top" wrapText="1"/>
    </xf>
    <xf numFmtId="165" fontId="3" fillId="0" borderId="0" xfId="6" applyNumberFormat="1" applyFont="1" applyAlignment="1">
      <alignment horizontal="right" vertical="center"/>
    </xf>
    <xf numFmtId="166" fontId="3" fillId="0" borderId="0" xfId="6" applyNumberFormat="1" applyFont="1" applyAlignment="1">
      <alignment horizontal="right" vertical="center"/>
    </xf>
    <xf numFmtId="0" fontId="3" fillId="2" borderId="0" xfId="2" applyFont="1" applyFill="1" applyAlignment="1">
      <alignment horizontal="left" vertical="center" wrapText="1"/>
    </xf>
    <xf numFmtId="0" fontId="3" fillId="0" borderId="11" xfId="2" applyFont="1" applyBorder="1" applyAlignment="1">
      <alignment horizontal="left" vertical="center" wrapText="1"/>
    </xf>
    <xf numFmtId="0" fontId="3" fillId="0" borderId="11" xfId="2" applyFont="1" applyBorder="1" applyAlignment="1">
      <alignment horizontal="right" vertical="center"/>
    </xf>
    <xf numFmtId="164" fontId="1" fillId="0" borderId="11" xfId="1" applyNumberFormat="1" applyBorder="1" applyAlignment="1">
      <alignment horizontal="right" vertical="center" wrapText="1"/>
    </xf>
    <xf numFmtId="3" fontId="3" fillId="0" borderId="11" xfId="3" applyNumberFormat="1" applyFont="1" applyFill="1" applyBorder="1" applyAlignment="1">
      <alignment horizontal="right" vertical="center"/>
    </xf>
    <xf numFmtId="167" fontId="1" fillId="0" borderId="0" xfId="1" applyNumberFormat="1" applyAlignment="1">
      <alignment horizontal="right" vertical="center"/>
    </xf>
    <xf numFmtId="0" fontId="1" fillId="0" borderId="0" xfId="8" applyAlignment="1">
      <alignment horizontal="right" vertical="center"/>
    </xf>
    <xf numFmtId="0" fontId="3" fillId="0" borderId="16" xfId="2" applyFont="1" applyFill="1" applyBorder="1" applyAlignment="1">
      <alignment horizontal="left" vertical="center" wrapText="1"/>
    </xf>
    <xf numFmtId="3" fontId="3" fillId="0" borderId="16" xfId="3" applyNumberFormat="1" applyFont="1" applyFill="1" applyBorder="1" applyAlignment="1">
      <alignment horizontal="right" vertical="center"/>
    </xf>
    <xf numFmtId="0" fontId="3" fillId="0" borderId="16" xfId="2" applyNumberFormat="1" applyFont="1" applyFill="1" applyBorder="1" applyAlignment="1">
      <alignment horizontal="right" vertical="center"/>
    </xf>
    <xf numFmtId="0" fontId="3" fillId="6" borderId="0" xfId="2" applyFont="1" applyFill="1" applyBorder="1" applyAlignment="1">
      <alignment horizontal="left" vertical="center" wrapText="1"/>
    </xf>
    <xf numFmtId="0" fontId="3" fillId="6" borderId="0" xfId="2" applyNumberFormat="1" applyFont="1" applyFill="1" applyBorder="1" applyAlignment="1">
      <alignment horizontal="right" vertical="center"/>
    </xf>
    <xf numFmtId="3" fontId="3" fillId="6" borderId="0" xfId="2" applyNumberFormat="1" applyFont="1" applyFill="1" applyBorder="1" applyAlignment="1">
      <alignment horizontal="right" vertical="center"/>
    </xf>
    <xf numFmtId="3" fontId="3" fillId="3" borderId="0" xfId="2" applyNumberFormat="1" applyFont="1" applyFill="1" applyBorder="1" applyAlignment="1">
      <alignment horizontal="right" vertical="center"/>
    </xf>
    <xf numFmtId="0" fontId="12" fillId="0" borderId="0" xfId="1" applyFont="1" applyBorder="1" applyAlignment="1">
      <alignment horizontal="left" vertical="center"/>
    </xf>
    <xf numFmtId="3" fontId="3" fillId="2" borderId="11" xfId="2" applyNumberFormat="1" applyFont="1" applyFill="1" applyBorder="1" applyAlignment="1">
      <alignment horizontal="center" vertical="center" wrapText="1"/>
    </xf>
    <xf numFmtId="0" fontId="3" fillId="0" borderId="11" xfId="2" applyFont="1" applyBorder="1" applyAlignment="1">
      <alignment horizontal="left" vertical="center"/>
    </xf>
    <xf numFmtId="0" fontId="3" fillId="0" borderId="0" xfId="2" applyFont="1" applyFill="1" applyAlignment="1">
      <alignment horizontal="left" vertical="center"/>
    </xf>
    <xf numFmtId="0" fontId="3" fillId="0" borderId="0" xfId="2" applyFont="1" applyFill="1" applyAlignment="1">
      <alignment horizontal="right" vertical="center"/>
    </xf>
    <xf numFmtId="164" fontId="3" fillId="0" borderId="0" xfId="2" applyNumberFormat="1" applyFont="1" applyFill="1" applyAlignment="1">
      <alignment horizontal="right" vertical="center"/>
    </xf>
    <xf numFmtId="0" fontId="2" fillId="0" borderId="0" xfId="2" applyFont="1" applyAlignment="1">
      <alignment horizontal="center"/>
    </xf>
    <xf numFmtId="0" fontId="1" fillId="0" borderId="0" xfId="2" applyAlignment="1">
      <alignment horizontal="center"/>
    </xf>
    <xf numFmtId="0" fontId="1" fillId="0" borderId="0" xfId="2" applyAlignment="1">
      <alignment horizontal="center"/>
    </xf>
    <xf numFmtId="0" fontId="1" fillId="0" borderId="15" xfId="2" applyBorder="1" applyAlignment="1">
      <alignment horizontal="center"/>
    </xf>
    <xf numFmtId="0" fontId="2" fillId="0" borderId="15" xfId="2" applyFont="1" applyBorder="1" applyAlignment="1">
      <alignment horizontal="center"/>
    </xf>
    <xf numFmtId="0" fontId="2" fillId="0" borderId="0" xfId="2" applyFont="1" applyBorder="1" applyAlignment="1">
      <alignment horizontal="center"/>
    </xf>
    <xf numFmtId="9" fontId="1" fillId="0" borderId="0" xfId="4" applyFont="1" applyAlignment="1">
      <alignment horizontal="center"/>
    </xf>
    <xf numFmtId="0" fontId="1" fillId="6" borderId="0" xfId="2" applyFill="1" applyAlignment="1">
      <alignment horizontal="center"/>
    </xf>
    <xf numFmtId="9" fontId="1" fillId="6" borderId="0" xfId="4" applyFont="1" applyFill="1" applyAlignment="1">
      <alignment horizontal="center"/>
    </xf>
    <xf numFmtId="0" fontId="3" fillId="0" borderId="0" xfId="2" applyFont="1" applyAlignment="1">
      <alignment horizontal="center" vertical="center"/>
    </xf>
    <xf numFmtId="0" fontId="3" fillId="3" borderId="0" xfId="2" applyFont="1" applyFill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3" fontId="3" fillId="2" borderId="0" xfId="2" applyNumberFormat="1" applyFont="1" applyFill="1" applyAlignment="1">
      <alignment horizontal="center" vertical="center" wrapText="1"/>
    </xf>
    <xf numFmtId="0" fontId="5" fillId="2" borderId="11" xfId="0" applyFont="1" applyFill="1" applyBorder="1" applyAlignment="1">
      <alignment vertical="center" wrapText="1"/>
    </xf>
    <xf numFmtId="0" fontId="3" fillId="2" borderId="11" xfId="2" applyFont="1" applyFill="1" applyBorder="1" applyAlignment="1">
      <alignment horizontal="center" vertical="center"/>
    </xf>
    <xf numFmtId="0" fontId="2" fillId="0" borderId="7" xfId="1" applyFont="1" applyBorder="1" applyAlignment="1">
      <alignment horizontal="center" wrapText="1"/>
    </xf>
    <xf numFmtId="3" fontId="1" fillId="0" borderId="0" xfId="1" applyNumberFormat="1"/>
    <xf numFmtId="0" fontId="1" fillId="6" borderId="11" xfId="2" applyFill="1" applyBorder="1" applyAlignment="1">
      <alignment horizontal="center"/>
    </xf>
    <xf numFmtId="9" fontId="1" fillId="6" borderId="11" xfId="4" applyFont="1" applyFill="1" applyBorder="1" applyAlignment="1">
      <alignment horizontal="center"/>
    </xf>
    <xf numFmtId="3" fontId="0" fillId="0" borderId="0" xfId="0" applyNumberFormat="1" applyFill="1"/>
    <xf numFmtId="2" fontId="1" fillId="0" borderId="0" xfId="1" applyNumberFormat="1"/>
    <xf numFmtId="164" fontId="1" fillId="0" borderId="0" xfId="1" applyNumberFormat="1" applyAlignment="1">
      <alignment horizontal="center"/>
    </xf>
    <xf numFmtId="164" fontId="3" fillId="0" borderId="11" xfId="2" applyNumberFormat="1" applyFont="1" applyBorder="1" applyAlignment="1">
      <alignment horizontal="right" vertical="center"/>
    </xf>
    <xf numFmtId="3" fontId="3" fillId="0" borderId="11" xfId="2" applyNumberFormat="1" applyFont="1" applyBorder="1" applyAlignment="1">
      <alignment horizontal="right" vertical="center"/>
    </xf>
    <xf numFmtId="3" fontId="3" fillId="5" borderId="11" xfId="2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left" vertical="center" indent="3"/>
    </xf>
    <xf numFmtId="0" fontId="3" fillId="0" borderId="11" xfId="2" applyNumberFormat="1" applyFont="1" applyFill="1" applyBorder="1" applyAlignment="1">
      <alignment horizontal="right" vertical="center"/>
    </xf>
    <xf numFmtId="3" fontId="3" fillId="0" borderId="11" xfId="2" applyNumberFormat="1" applyFont="1" applyFill="1" applyBorder="1" applyAlignment="1">
      <alignment horizontal="right" vertical="center"/>
    </xf>
    <xf numFmtId="0" fontId="2" fillId="0" borderId="0" xfId="1" applyFont="1" applyAlignment="1">
      <alignment vertical="center"/>
    </xf>
    <xf numFmtId="164" fontId="3" fillId="0" borderId="0" xfId="3" applyNumberFormat="1" applyFont="1" applyBorder="1" applyAlignment="1">
      <alignment horizontal="right" vertical="center"/>
    </xf>
    <xf numFmtId="0" fontId="2" fillId="0" borderId="7" xfId="1" applyFont="1" applyFill="1" applyBorder="1" applyAlignment="1">
      <alignment horizontal="center"/>
    </xf>
    <xf numFmtId="0" fontId="1" fillId="0" borderId="0" xfId="1" applyFill="1" applyAlignment="1">
      <alignment horizontal="center"/>
    </xf>
    <xf numFmtId="0" fontId="3" fillId="2" borderId="7" xfId="2" applyFont="1" applyFill="1" applyBorder="1" applyAlignment="1">
      <alignment horizontal="left" vertical="center" wrapText="1"/>
    </xf>
    <xf numFmtId="0" fontId="3" fillId="0" borderId="18" xfId="2" applyFont="1" applyBorder="1" applyAlignment="1">
      <alignment horizontal="left" vertical="center" wrapText="1"/>
    </xf>
    <xf numFmtId="0" fontId="1" fillId="0" borderId="0" xfId="7"/>
    <xf numFmtId="0" fontId="14" fillId="0" borderId="0" xfId="1" applyFont="1" applyAlignment="1">
      <alignment horizontal="left" vertical="center" wrapText="1"/>
    </xf>
    <xf numFmtId="164" fontId="3" fillId="0" borderId="0" xfId="2" applyNumberFormat="1" applyFont="1" applyAlignment="1">
      <alignment horizontal="left" vertical="center" wrapText="1"/>
    </xf>
    <xf numFmtId="0" fontId="3" fillId="2" borderId="11" xfId="2" applyFont="1" applyFill="1" applyBorder="1" applyAlignment="1">
      <alignment horizontal="left" vertical="center" wrapText="1"/>
    </xf>
    <xf numFmtId="164" fontId="5" fillId="0" borderId="0" xfId="0" applyNumberFormat="1" applyFont="1"/>
    <xf numFmtId="0" fontId="19" fillId="0" borderId="0" xfId="5" applyFont="1" applyFill="1" applyAlignment="1">
      <alignment vertical="center" wrapText="1"/>
    </xf>
    <xf numFmtId="0" fontId="19" fillId="4" borderId="5" xfId="5" applyFont="1" applyFill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3" fillId="0" borderId="19" xfId="2" applyFont="1" applyBorder="1" applyAlignment="1">
      <alignment horizontal="left" vertical="center" wrapText="1"/>
    </xf>
    <xf numFmtId="5" fontId="3" fillId="0" borderId="19" xfId="9" applyNumberFormat="1" applyFont="1" applyBorder="1" applyAlignment="1">
      <alignment horizontal="right" vertical="center"/>
    </xf>
    <xf numFmtId="5" fontId="1" fillId="0" borderId="11" xfId="9" applyNumberFormat="1" applyFont="1" applyBorder="1" applyAlignment="1">
      <alignment horizontal="right" vertical="center" wrapText="1"/>
    </xf>
    <xf numFmtId="0" fontId="19" fillId="0" borderId="0" xfId="5" applyFont="1" applyAlignment="1">
      <alignment vertical="center"/>
    </xf>
    <xf numFmtId="0" fontId="14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wrapText="1"/>
    </xf>
    <xf numFmtId="0" fontId="15" fillId="0" borderId="0" xfId="0" applyFont="1" applyAlignment="1">
      <alignment horizontal="left" wrapText="1"/>
    </xf>
    <xf numFmtId="0" fontId="2" fillId="0" borderId="0" xfId="1" applyFont="1" applyAlignment="1">
      <alignment horizontal="left" wrapText="1"/>
    </xf>
    <xf numFmtId="0" fontId="1" fillId="0" borderId="0" xfId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16" fillId="0" borderId="0" xfId="6" applyFont="1" applyBorder="1" applyAlignment="1">
      <alignment horizontal="center" wrapText="1"/>
    </xf>
    <xf numFmtId="0" fontId="16" fillId="0" borderId="0" xfId="6" applyFont="1" applyBorder="1" applyAlignment="1">
      <alignment horizontal="left" wrapText="1"/>
    </xf>
    <xf numFmtId="0" fontId="6" fillId="0" borderId="0" xfId="0" applyFont="1" applyFill="1" applyBorder="1" applyAlignment="1">
      <alignment horizontal="left"/>
    </xf>
    <xf numFmtId="0" fontId="2" fillId="0" borderId="0" xfId="1" applyFont="1" applyFill="1" applyAlignment="1">
      <alignment horizontal="left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wrapText="1"/>
    </xf>
    <xf numFmtId="0" fontId="5" fillId="0" borderId="0" xfId="0" applyFont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4" fillId="0" borderId="0" xfId="1" applyFont="1" applyFill="1" applyBorder="1" applyAlignment="1">
      <alignment horizontal="left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Fill="1" applyAlignment="1">
      <alignment horizontal="left"/>
    </xf>
    <xf numFmtId="0" fontId="2" fillId="0" borderId="2" xfId="1" applyFont="1" applyBorder="1" applyAlignment="1">
      <alignment horizontal="center" wrapText="1"/>
    </xf>
    <xf numFmtId="3" fontId="3" fillId="0" borderId="13" xfId="2" applyNumberFormat="1" applyFont="1" applyBorder="1" applyAlignment="1">
      <alignment horizontal="left" vertical="center" wrapText="1"/>
    </xf>
    <xf numFmtId="3" fontId="3" fillId="0" borderId="13" xfId="3" applyNumberFormat="1" applyFont="1" applyFill="1" applyBorder="1" applyAlignment="1">
      <alignment horizontal="left" vertical="center" wrapText="1"/>
    </xf>
    <xf numFmtId="0" fontId="3" fillId="0" borderId="13" xfId="2" applyFont="1" applyBorder="1" applyAlignment="1">
      <alignment horizontal="left" vertical="center" wrapText="1"/>
    </xf>
    <xf numFmtId="3" fontId="3" fillId="0" borderId="13" xfId="2" applyNumberFormat="1" applyFont="1" applyBorder="1" applyAlignment="1">
      <alignment vertical="center" wrapText="1"/>
    </xf>
    <xf numFmtId="3" fontId="3" fillId="0" borderId="13" xfId="3" applyNumberFormat="1" applyFont="1" applyFill="1" applyBorder="1" applyAlignment="1">
      <alignment vertical="center" wrapText="1"/>
    </xf>
    <xf numFmtId="0" fontId="3" fillId="0" borderId="13" xfId="2" applyFont="1" applyBorder="1" applyAlignment="1">
      <alignment vertical="center" wrapText="1"/>
    </xf>
    <xf numFmtId="0" fontId="14" fillId="0" borderId="0" xfId="1" applyFont="1" applyFill="1" applyBorder="1" applyAlignment="1">
      <alignment horizontal="left" vertical="top" wrapText="1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wrapText="1"/>
    </xf>
    <xf numFmtId="0" fontId="14" fillId="0" borderId="0" xfId="1" applyFont="1" applyFill="1" applyBorder="1" applyAlignment="1">
      <alignment horizontal="left"/>
    </xf>
    <xf numFmtId="0" fontId="1" fillId="0" borderId="0" xfId="2" applyAlignment="1">
      <alignment horizontal="center"/>
    </xf>
    <xf numFmtId="0" fontId="2" fillId="0" borderId="0" xfId="2" applyFont="1" applyAlignment="1">
      <alignment horizontal="center"/>
    </xf>
    <xf numFmtId="0" fontId="2" fillId="0" borderId="0" xfId="1" applyFont="1" applyFill="1" applyAlignment="1">
      <alignment wrapText="1"/>
    </xf>
    <xf numFmtId="0" fontId="1" fillId="0" borderId="7" xfId="1" applyBorder="1" applyAlignment="1">
      <alignment horizontal="center" wrapText="1"/>
    </xf>
    <xf numFmtId="0" fontId="1" fillId="2" borderId="7" xfId="1" applyFill="1" applyBorder="1" applyAlignment="1">
      <alignment horizontal="center" wrapText="1"/>
    </xf>
    <xf numFmtId="0" fontId="6" fillId="0" borderId="0" xfId="0" applyFont="1" applyAlignment="1">
      <alignment horizontal="left"/>
    </xf>
    <xf numFmtId="0" fontId="16" fillId="0" borderId="0" xfId="6" applyFont="1" applyAlignment="1">
      <alignment horizontal="center" wrapText="1"/>
    </xf>
    <xf numFmtId="0" fontId="16" fillId="0" borderId="0" xfId="6" applyFont="1" applyAlignment="1">
      <alignment horizontal="left" wrapText="1"/>
    </xf>
    <xf numFmtId="0" fontId="6" fillId="0" borderId="0" xfId="0" applyFont="1" applyFill="1" applyAlignment="1">
      <alignment horizontal="left"/>
    </xf>
    <xf numFmtId="1" fontId="12" fillId="0" borderId="17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 vertical="center" wrapText="1"/>
    </xf>
    <xf numFmtId="0" fontId="2" fillId="0" borderId="7" xfId="1" applyFont="1" applyBorder="1" applyAlignment="1">
      <alignment horizontal="center" wrapText="1"/>
    </xf>
    <xf numFmtId="0" fontId="1" fillId="0" borderId="0" xfId="1" applyFill="1" applyAlignment="1">
      <alignment horizontal="center" wrapText="1"/>
    </xf>
    <xf numFmtId="0" fontId="2" fillId="0" borderId="0" xfId="1" applyFont="1" applyFill="1" applyAlignment="1"/>
    <xf numFmtId="0" fontId="2" fillId="0" borderId="0" xfId="0" applyFont="1" applyAlignment="1">
      <alignment horizontal="left" vertical="top" wrapText="1"/>
    </xf>
    <xf numFmtId="1" fontId="3" fillId="0" borderId="0" xfId="2" applyNumberFormat="1" applyFont="1" applyAlignment="1">
      <alignment horizontal="center" vertical="center"/>
    </xf>
  </cellXfs>
  <cellStyles count="10">
    <cellStyle name="Comma" xfId="3" builtinId="3"/>
    <cellStyle name="Currency" xfId="9" builtinId="4"/>
    <cellStyle name="Hyperlink" xfId="5" builtinId="8"/>
    <cellStyle name="Normal" xfId="0" builtinId="0"/>
    <cellStyle name="Normal 2" xfId="1" xr:uid="{00000000-0005-0000-0000-000003000000}"/>
    <cellStyle name="Normal_Sheet3" xfId="2" xr:uid="{00000000-0005-0000-0000-000004000000}"/>
    <cellStyle name="Normal_Table 2" xfId="8" xr:uid="{00000000-0005-0000-0000-000005000000}"/>
    <cellStyle name="Normal_Table 6" xfId="7" xr:uid="{00000000-0005-0000-0000-000006000000}"/>
    <cellStyle name="Normal_ZTable 10" xfId="6" xr:uid="{00000000-0005-0000-0000-000007000000}"/>
    <cellStyle name="Percent" xfId="4" builtinId="5"/>
  </cellStyles>
  <dxfs count="20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B3524B"/>
      <color rgb="FF886EB6"/>
      <color rgb="FFCCFF99"/>
      <color rgb="FFCCFFCC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ea-fs02\research\SURVEY\Allied-related%20surveys\Survey%20of%20Allied%20Program%20Directors\Allied2018\Data\tab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8"/>
      <sheetName val="10"/>
      <sheetName val="12"/>
      <sheetName val="14"/>
      <sheetName val="16"/>
      <sheetName val="1718"/>
      <sheetName val="19"/>
      <sheetName val="20"/>
      <sheetName val="21a"/>
      <sheetName val="21b"/>
      <sheetName val="22"/>
      <sheetName val="24f"/>
      <sheetName val="24p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2"/>
      <sheetName val="43"/>
      <sheetName val="44"/>
      <sheetName val="45"/>
      <sheetName val="46"/>
      <sheetName val="47"/>
      <sheetName val="48"/>
      <sheetName val="48b"/>
      <sheetName val="48c"/>
      <sheetName val="48d"/>
      <sheetName val="48s"/>
      <sheetName val="48sb"/>
      <sheetName val="48sc"/>
      <sheetName val="48sd"/>
      <sheetName val="48r"/>
      <sheetName val="48rb"/>
      <sheetName val="48rc"/>
      <sheetName val="48rd"/>
      <sheetName val="49"/>
      <sheetName val="49b"/>
      <sheetName val="49c"/>
      <sheetName val="49d"/>
      <sheetName val="49s"/>
      <sheetName val="49sb"/>
      <sheetName val="49sc"/>
      <sheetName val="49sd"/>
      <sheetName val="49r"/>
      <sheetName val="49rb"/>
      <sheetName val="49rc"/>
      <sheetName val="49rd"/>
      <sheetName val="50"/>
      <sheetName val="50b"/>
      <sheetName val="50c"/>
      <sheetName val="50d"/>
      <sheetName val="50s"/>
      <sheetName val="50sb"/>
      <sheetName val="50sc"/>
      <sheetName val="50sd"/>
      <sheetName val="50r"/>
      <sheetName val="50rb"/>
      <sheetName val="50rc"/>
      <sheetName val="50rd"/>
      <sheetName val="51"/>
      <sheetName val="52"/>
      <sheetName val="53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">
          <cell r="D2">
            <v>4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53.bin"/><Relationship Id="rId1" Type="http://schemas.openxmlformats.org/officeDocument/2006/relationships/printerSettings" Target="../printerSettings/printerSettings52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0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6.bin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9.bin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71.bin"/><Relationship Id="rId1" Type="http://schemas.openxmlformats.org/officeDocument/2006/relationships/printerSettings" Target="../printerSettings/printerSettings70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5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1.bin"/><Relationship Id="rId2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79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83.bin"/><Relationship Id="rId1" Type="http://schemas.openxmlformats.org/officeDocument/2006/relationships/printerSettings" Target="../printerSettings/printerSettings82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0.bin"/><Relationship Id="rId2" Type="http://schemas.openxmlformats.org/officeDocument/2006/relationships/printerSettings" Target="../printerSettings/printerSettings89.bin"/><Relationship Id="rId1" Type="http://schemas.openxmlformats.org/officeDocument/2006/relationships/printerSettings" Target="../printerSettings/printerSettings88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6.bin"/><Relationship Id="rId2" Type="http://schemas.openxmlformats.org/officeDocument/2006/relationships/printerSettings" Target="../printerSettings/printerSettings95.bin"/><Relationship Id="rId1" Type="http://schemas.openxmlformats.org/officeDocument/2006/relationships/printerSettings" Target="../printerSettings/printerSettings94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9.bin"/><Relationship Id="rId2" Type="http://schemas.openxmlformats.org/officeDocument/2006/relationships/printerSettings" Target="../printerSettings/printerSettings98.bin"/><Relationship Id="rId1" Type="http://schemas.openxmlformats.org/officeDocument/2006/relationships/printerSettings" Target="../printerSettings/printerSettings97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2.bin"/><Relationship Id="rId2" Type="http://schemas.openxmlformats.org/officeDocument/2006/relationships/printerSettings" Target="../printerSettings/printerSettings101.bin"/><Relationship Id="rId1" Type="http://schemas.openxmlformats.org/officeDocument/2006/relationships/printerSettings" Target="../printerSettings/printerSettings100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9.bin"/><Relationship Id="rId2" Type="http://schemas.openxmlformats.org/officeDocument/2006/relationships/printerSettings" Target="../printerSettings/printerSettings108.bin"/><Relationship Id="rId1" Type="http://schemas.openxmlformats.org/officeDocument/2006/relationships/printerSettings" Target="../printerSettings/printerSettings10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6.bin"/><Relationship Id="rId2" Type="http://schemas.openxmlformats.org/officeDocument/2006/relationships/printerSettings" Target="../printerSettings/printerSettings115.bin"/><Relationship Id="rId1" Type="http://schemas.openxmlformats.org/officeDocument/2006/relationships/printerSettings" Target="../printerSettings/printerSettings11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7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8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5"/>
  <sheetViews>
    <sheetView showGridLines="0" zoomScaleNormal="100" workbookViewId="0">
      <selection activeCell="A9" sqref="A9"/>
    </sheetView>
  </sheetViews>
  <sheetFormatPr defaultColWidth="8.81640625" defaultRowHeight="14.5" x14ac:dyDescent="0.35"/>
  <cols>
    <col min="1" max="1" width="149" style="53" customWidth="1"/>
    <col min="2" max="256" width="8.81640625" style="109"/>
    <col min="257" max="257" width="149" style="109" customWidth="1"/>
    <col min="258" max="512" width="8.81640625" style="109"/>
    <col min="513" max="513" width="149" style="109" customWidth="1"/>
    <col min="514" max="768" width="8.81640625" style="109"/>
    <col min="769" max="769" width="149" style="109" customWidth="1"/>
    <col min="770" max="1024" width="8.81640625" style="109"/>
    <col min="1025" max="1025" width="149" style="109" customWidth="1"/>
    <col min="1026" max="1280" width="8.81640625" style="109"/>
    <col min="1281" max="1281" width="149" style="109" customWidth="1"/>
    <col min="1282" max="1536" width="8.81640625" style="109"/>
    <col min="1537" max="1537" width="149" style="109" customWidth="1"/>
    <col min="1538" max="1792" width="8.81640625" style="109"/>
    <col min="1793" max="1793" width="149" style="109" customWidth="1"/>
    <col min="1794" max="2048" width="8.81640625" style="109"/>
    <col min="2049" max="2049" width="149" style="109" customWidth="1"/>
    <col min="2050" max="2304" width="8.81640625" style="109"/>
    <col min="2305" max="2305" width="149" style="109" customWidth="1"/>
    <col min="2306" max="2560" width="8.81640625" style="109"/>
    <col min="2561" max="2561" width="149" style="109" customWidth="1"/>
    <col min="2562" max="2816" width="8.81640625" style="109"/>
    <col min="2817" max="2817" width="149" style="109" customWidth="1"/>
    <col min="2818" max="3072" width="8.81640625" style="109"/>
    <col min="3073" max="3073" width="149" style="109" customWidth="1"/>
    <col min="3074" max="3328" width="8.81640625" style="109"/>
    <col min="3329" max="3329" width="149" style="109" customWidth="1"/>
    <col min="3330" max="3584" width="8.81640625" style="109"/>
    <col min="3585" max="3585" width="149" style="109" customWidth="1"/>
    <col min="3586" max="3840" width="8.81640625" style="109"/>
    <col min="3841" max="3841" width="149" style="109" customWidth="1"/>
    <col min="3842" max="4096" width="8.81640625" style="109"/>
    <col min="4097" max="4097" width="149" style="109" customWidth="1"/>
    <col min="4098" max="4352" width="8.81640625" style="109"/>
    <col min="4353" max="4353" width="149" style="109" customWidth="1"/>
    <col min="4354" max="4608" width="8.81640625" style="109"/>
    <col min="4609" max="4609" width="149" style="109" customWidth="1"/>
    <col min="4610" max="4864" width="8.81640625" style="109"/>
    <col min="4865" max="4865" width="149" style="109" customWidth="1"/>
    <col min="4866" max="5120" width="8.81640625" style="109"/>
    <col min="5121" max="5121" width="149" style="109" customWidth="1"/>
    <col min="5122" max="5376" width="8.81640625" style="109"/>
    <col min="5377" max="5377" width="149" style="109" customWidth="1"/>
    <col min="5378" max="5632" width="8.81640625" style="109"/>
    <col min="5633" max="5633" width="149" style="109" customWidth="1"/>
    <col min="5634" max="5888" width="8.81640625" style="109"/>
    <col min="5889" max="5889" width="149" style="109" customWidth="1"/>
    <col min="5890" max="6144" width="8.81640625" style="109"/>
    <col min="6145" max="6145" width="149" style="109" customWidth="1"/>
    <col min="6146" max="6400" width="8.81640625" style="109"/>
    <col min="6401" max="6401" width="149" style="109" customWidth="1"/>
    <col min="6402" max="6656" width="8.81640625" style="109"/>
    <col min="6657" max="6657" width="149" style="109" customWidth="1"/>
    <col min="6658" max="6912" width="8.81640625" style="109"/>
    <col min="6913" max="6913" width="149" style="109" customWidth="1"/>
    <col min="6914" max="7168" width="8.81640625" style="109"/>
    <col min="7169" max="7169" width="149" style="109" customWidth="1"/>
    <col min="7170" max="7424" width="8.81640625" style="109"/>
    <col min="7425" max="7425" width="149" style="109" customWidth="1"/>
    <col min="7426" max="7680" width="8.81640625" style="109"/>
    <col min="7681" max="7681" width="149" style="109" customWidth="1"/>
    <col min="7682" max="7936" width="8.81640625" style="109"/>
    <col min="7937" max="7937" width="149" style="109" customWidth="1"/>
    <col min="7938" max="8192" width="8.81640625" style="109"/>
    <col min="8193" max="8193" width="149" style="109" customWidth="1"/>
    <col min="8194" max="8448" width="8.81640625" style="109"/>
    <col min="8449" max="8449" width="149" style="109" customWidth="1"/>
    <col min="8450" max="8704" width="8.81640625" style="109"/>
    <col min="8705" max="8705" width="149" style="109" customWidth="1"/>
    <col min="8706" max="8960" width="8.81640625" style="109"/>
    <col min="8961" max="8961" width="149" style="109" customWidth="1"/>
    <col min="8962" max="9216" width="8.81640625" style="109"/>
    <col min="9217" max="9217" width="149" style="109" customWidth="1"/>
    <col min="9218" max="9472" width="8.81640625" style="109"/>
    <col min="9473" max="9473" width="149" style="109" customWidth="1"/>
    <col min="9474" max="9728" width="8.81640625" style="109"/>
    <col min="9729" max="9729" width="149" style="109" customWidth="1"/>
    <col min="9730" max="9984" width="8.81640625" style="109"/>
    <col min="9985" max="9985" width="149" style="109" customWidth="1"/>
    <col min="9986" max="10240" width="8.81640625" style="109"/>
    <col min="10241" max="10241" width="149" style="109" customWidth="1"/>
    <col min="10242" max="10496" width="8.81640625" style="109"/>
    <col min="10497" max="10497" width="149" style="109" customWidth="1"/>
    <col min="10498" max="10752" width="8.81640625" style="109"/>
    <col min="10753" max="10753" width="149" style="109" customWidth="1"/>
    <col min="10754" max="11008" width="8.81640625" style="109"/>
    <col min="11009" max="11009" width="149" style="109" customWidth="1"/>
    <col min="11010" max="11264" width="8.81640625" style="109"/>
    <col min="11265" max="11265" width="149" style="109" customWidth="1"/>
    <col min="11266" max="11520" width="8.81640625" style="109"/>
    <col min="11521" max="11521" width="149" style="109" customWidth="1"/>
    <col min="11522" max="11776" width="8.81640625" style="109"/>
    <col min="11777" max="11777" width="149" style="109" customWidth="1"/>
    <col min="11778" max="12032" width="8.81640625" style="109"/>
    <col min="12033" max="12033" width="149" style="109" customWidth="1"/>
    <col min="12034" max="12288" width="8.81640625" style="109"/>
    <col min="12289" max="12289" width="149" style="109" customWidth="1"/>
    <col min="12290" max="12544" width="8.81640625" style="109"/>
    <col min="12545" max="12545" width="149" style="109" customWidth="1"/>
    <col min="12546" max="12800" width="8.81640625" style="109"/>
    <col min="12801" max="12801" width="149" style="109" customWidth="1"/>
    <col min="12802" max="13056" width="8.81640625" style="109"/>
    <col min="13057" max="13057" width="149" style="109" customWidth="1"/>
    <col min="13058" max="13312" width="8.81640625" style="109"/>
    <col min="13313" max="13313" width="149" style="109" customWidth="1"/>
    <col min="13314" max="13568" width="8.81640625" style="109"/>
    <col min="13569" max="13569" width="149" style="109" customWidth="1"/>
    <col min="13570" max="13824" width="8.81640625" style="109"/>
    <col min="13825" max="13825" width="149" style="109" customWidth="1"/>
    <col min="13826" max="14080" width="8.81640625" style="109"/>
    <col min="14081" max="14081" width="149" style="109" customWidth="1"/>
    <col min="14082" max="14336" width="8.81640625" style="109"/>
    <col min="14337" max="14337" width="149" style="109" customWidth="1"/>
    <col min="14338" max="14592" width="8.81640625" style="109"/>
    <col min="14593" max="14593" width="149" style="109" customWidth="1"/>
    <col min="14594" max="14848" width="8.81640625" style="109"/>
    <col min="14849" max="14849" width="149" style="109" customWidth="1"/>
    <col min="14850" max="15104" width="8.81640625" style="109"/>
    <col min="15105" max="15105" width="149" style="109" customWidth="1"/>
    <col min="15106" max="15360" width="8.81640625" style="109"/>
    <col min="15361" max="15361" width="149" style="109" customWidth="1"/>
    <col min="15362" max="15616" width="8.81640625" style="109"/>
    <col min="15617" max="15617" width="149" style="109" customWidth="1"/>
    <col min="15618" max="15872" width="8.81640625" style="109"/>
    <col min="15873" max="15873" width="149" style="109" customWidth="1"/>
    <col min="15874" max="16128" width="8.81640625" style="109"/>
    <col min="16129" max="16129" width="149" style="109" customWidth="1"/>
    <col min="16130" max="16384" width="8.81640625" style="109"/>
  </cols>
  <sheetData>
    <row r="1" spans="1:11" ht="30.25" customHeight="1" x14ac:dyDescent="0.35"/>
    <row r="2" spans="1:11" ht="30.25" customHeight="1" x14ac:dyDescent="0.35">
      <c r="A2" s="113" t="s">
        <v>25</v>
      </c>
    </row>
    <row r="3" spans="1:11" ht="30" customHeight="1" x14ac:dyDescent="0.35">
      <c r="A3" s="309" t="s">
        <v>44</v>
      </c>
    </row>
    <row r="4" spans="1:11" ht="30" customHeight="1" x14ac:dyDescent="0.35">
      <c r="A4" s="98" t="s">
        <v>45</v>
      </c>
      <c r="B4" s="110"/>
    </row>
    <row r="5" spans="1:11" ht="30" customHeight="1" x14ac:dyDescent="0.35">
      <c r="A5" s="97" t="s">
        <v>71</v>
      </c>
      <c r="B5" s="110"/>
      <c r="K5" s="458"/>
    </row>
    <row r="6" spans="1:11" ht="30" customHeight="1" x14ac:dyDescent="0.35">
      <c r="A6" s="114" t="s">
        <v>72</v>
      </c>
      <c r="B6" s="110"/>
    </row>
    <row r="7" spans="1:11" ht="30" customHeight="1" x14ac:dyDescent="0.35">
      <c r="A7" s="97" t="s">
        <v>73</v>
      </c>
      <c r="B7" s="110"/>
    </row>
    <row r="8" spans="1:11" s="112" customFormat="1" ht="30" customHeight="1" x14ac:dyDescent="0.35">
      <c r="A8" s="114" t="s">
        <v>74</v>
      </c>
      <c r="B8" s="111"/>
    </row>
    <row r="9" spans="1:11" ht="30" customHeight="1" x14ac:dyDescent="0.35">
      <c r="A9" s="464" t="s">
        <v>75</v>
      </c>
      <c r="B9" s="115"/>
    </row>
    <row r="10" spans="1:11" ht="30" customHeight="1" x14ac:dyDescent="0.35">
      <c r="A10" s="116" t="s">
        <v>61</v>
      </c>
      <c r="B10" s="115"/>
    </row>
    <row r="11" spans="1:11" ht="30" customHeight="1" x14ac:dyDescent="0.35">
      <c r="A11" s="309" t="s">
        <v>62</v>
      </c>
      <c r="B11" s="115"/>
    </row>
    <row r="12" spans="1:11" ht="30" customHeight="1" x14ac:dyDescent="0.35">
      <c r="A12" s="98" t="s">
        <v>76</v>
      </c>
      <c r="B12" s="115"/>
    </row>
    <row r="13" spans="1:11" ht="30" customHeight="1" x14ac:dyDescent="0.35">
      <c r="A13" s="97" t="s">
        <v>63</v>
      </c>
      <c r="B13" s="115"/>
    </row>
    <row r="14" spans="1:11" ht="30" customHeight="1" x14ac:dyDescent="0.35">
      <c r="A14" s="114" t="s">
        <v>77</v>
      </c>
      <c r="B14" s="115"/>
    </row>
    <row r="15" spans="1:11" ht="30" customHeight="1" x14ac:dyDescent="0.35">
      <c r="A15" s="97" t="s">
        <v>64</v>
      </c>
      <c r="B15" s="115"/>
    </row>
    <row r="16" spans="1:11" s="112" customFormat="1" ht="30" customHeight="1" x14ac:dyDescent="0.35">
      <c r="A16" s="114" t="s">
        <v>78</v>
      </c>
      <c r="B16" s="117"/>
    </row>
    <row r="17" spans="1:2" ht="30" customHeight="1" x14ac:dyDescent="0.35">
      <c r="A17" s="310" t="s">
        <v>79</v>
      </c>
      <c r="B17" s="115"/>
    </row>
    <row r="18" spans="1:2" ht="30" customHeight="1" x14ac:dyDescent="0.35">
      <c r="A18" s="116" t="s">
        <v>80</v>
      </c>
      <c r="B18" s="115"/>
    </row>
    <row r="19" spans="1:2" ht="30" customHeight="1" x14ac:dyDescent="0.35">
      <c r="A19" s="309" t="s">
        <v>398</v>
      </c>
    </row>
    <row r="20" spans="1:2" s="112" customFormat="1" ht="30" customHeight="1" x14ac:dyDescent="0.35">
      <c r="A20" s="98" t="s">
        <v>399</v>
      </c>
      <c r="B20" s="117"/>
    </row>
    <row r="21" spans="1:2" s="294" customFormat="1" ht="30" customHeight="1" x14ac:dyDescent="0.35">
      <c r="A21" s="97" t="s">
        <v>400</v>
      </c>
      <c r="B21" s="115"/>
    </row>
    <row r="22" spans="1:2" s="112" customFormat="1" ht="30" customHeight="1" x14ac:dyDescent="0.35">
      <c r="A22" s="114" t="s">
        <v>401</v>
      </c>
      <c r="B22" s="117"/>
    </row>
    <row r="23" spans="1:2" s="112" customFormat="1" ht="30" customHeight="1" x14ac:dyDescent="0.35">
      <c r="A23" s="97" t="s">
        <v>402</v>
      </c>
      <c r="B23" s="117"/>
    </row>
    <row r="24" spans="1:2" ht="30" customHeight="1" x14ac:dyDescent="0.35">
      <c r="A24" s="114" t="s">
        <v>403</v>
      </c>
      <c r="B24" s="110"/>
    </row>
    <row r="25" spans="1:2" s="112" customFormat="1" ht="30" customHeight="1" x14ac:dyDescent="0.35">
      <c r="A25" s="310" t="s">
        <v>404</v>
      </c>
      <c r="B25" s="111"/>
    </row>
    <row r="26" spans="1:2" s="112" customFormat="1" ht="30" customHeight="1" x14ac:dyDescent="0.35">
      <c r="A26" s="116" t="s">
        <v>405</v>
      </c>
      <c r="B26" s="111"/>
    </row>
    <row r="27" spans="1:2" ht="30" customHeight="1" x14ac:dyDescent="0.35">
      <c r="A27" s="309" t="s">
        <v>406</v>
      </c>
      <c r="B27" s="110"/>
    </row>
    <row r="28" spans="1:2" ht="30" customHeight="1" x14ac:dyDescent="0.35">
      <c r="A28" s="98" t="s">
        <v>407</v>
      </c>
      <c r="B28" s="110"/>
    </row>
    <row r="29" spans="1:2" ht="30" customHeight="1" x14ac:dyDescent="0.35">
      <c r="A29" s="97" t="s">
        <v>408</v>
      </c>
      <c r="B29" s="110"/>
    </row>
    <row r="30" spans="1:2" s="112" customFormat="1" ht="30" customHeight="1" x14ac:dyDescent="0.35">
      <c r="A30" s="114" t="s">
        <v>409</v>
      </c>
      <c r="B30" s="111"/>
    </row>
    <row r="31" spans="1:2" s="112" customFormat="1" ht="30" customHeight="1" x14ac:dyDescent="0.35">
      <c r="A31" s="97" t="s">
        <v>410</v>
      </c>
      <c r="B31" s="111"/>
    </row>
    <row r="32" spans="1:2" ht="30" customHeight="1" x14ac:dyDescent="0.35">
      <c r="A32" s="114" t="s">
        <v>411</v>
      </c>
    </row>
    <row r="33" spans="1:2" ht="30" customHeight="1" x14ac:dyDescent="0.35">
      <c r="A33" s="310" t="s">
        <v>412</v>
      </c>
      <c r="B33" s="110"/>
    </row>
    <row r="34" spans="1:2" ht="30" customHeight="1" x14ac:dyDescent="0.35">
      <c r="A34" s="116" t="s">
        <v>413</v>
      </c>
      <c r="B34" s="110"/>
    </row>
    <row r="35" spans="1:2" s="112" customFormat="1" ht="30" customHeight="1" x14ac:dyDescent="0.35">
      <c r="A35" s="309" t="s">
        <v>414</v>
      </c>
      <c r="B35" s="111"/>
    </row>
    <row r="36" spans="1:2" ht="30" customHeight="1" x14ac:dyDescent="0.35">
      <c r="A36" s="98" t="s">
        <v>415</v>
      </c>
      <c r="B36" s="110"/>
    </row>
    <row r="37" spans="1:2" ht="30" customHeight="1" x14ac:dyDescent="0.35">
      <c r="A37" s="97" t="s">
        <v>416</v>
      </c>
      <c r="B37" s="110"/>
    </row>
    <row r="38" spans="1:2" ht="30" customHeight="1" x14ac:dyDescent="0.35">
      <c r="A38" s="114" t="s">
        <v>417</v>
      </c>
      <c r="B38" s="110"/>
    </row>
    <row r="39" spans="1:2" ht="30" customHeight="1" x14ac:dyDescent="0.35">
      <c r="A39" s="97" t="s">
        <v>418</v>
      </c>
      <c r="B39" s="110"/>
    </row>
    <row r="40" spans="1:2" s="112" customFormat="1" ht="30" customHeight="1" x14ac:dyDescent="0.35">
      <c r="A40" s="114" t="s">
        <v>419</v>
      </c>
      <c r="B40" s="111"/>
    </row>
    <row r="41" spans="1:2" s="112" customFormat="1" ht="30" customHeight="1" x14ac:dyDescent="0.35">
      <c r="A41" s="309" t="str">
        <f>'38s'!B3</f>
        <v>Table 38s: Average Salary Range for Full-time Program Directors by School Type</v>
      </c>
      <c r="B41" s="111"/>
    </row>
    <row r="42" spans="1:2" s="112" customFormat="1" ht="30" customHeight="1" x14ac:dyDescent="0.35">
      <c r="A42" s="98" t="str">
        <f>'38r'!B3</f>
        <v>Table 38r: Average Salary Range for Full-time Program Directors by Region</v>
      </c>
      <c r="B42" s="111"/>
    </row>
    <row r="43" spans="1:2" s="112" customFormat="1" ht="30" customHeight="1" x14ac:dyDescent="0.35">
      <c r="A43" s="97" t="s">
        <v>456</v>
      </c>
      <c r="B43" s="111"/>
    </row>
    <row r="44" spans="1:2" s="112" customFormat="1" ht="30" customHeight="1" x14ac:dyDescent="0.35">
      <c r="A44" s="114" t="str">
        <f>'39s'!B3</f>
        <v>Table 39s: Average Salary Range for Full-time Clinic Coordinators and Directors by School Type</v>
      </c>
      <c r="B44" s="111"/>
    </row>
    <row r="45" spans="1:2" s="112" customFormat="1" ht="30" customHeight="1" x14ac:dyDescent="0.35">
      <c r="A45" s="309" t="str">
        <f>'39r'!B3</f>
        <v>Table 39r: Average Salary Range for Full-time Clinic Coordinators and Directors by Region</v>
      </c>
      <c r="B45" s="111"/>
    </row>
    <row r="46" spans="1:2" ht="30" customHeight="1" x14ac:dyDescent="0.35">
      <c r="A46" s="98" t="s">
        <v>455</v>
      </c>
      <c r="B46" s="110"/>
    </row>
    <row r="47" spans="1:2" ht="30" customHeight="1" x14ac:dyDescent="0.35">
      <c r="A47" s="97" t="str">
        <f>'40s'!B3</f>
        <v>Table 40s: Average Salary Range for Full-time Teaching Faculty by School Type</v>
      </c>
      <c r="B47" s="110"/>
    </row>
    <row r="48" spans="1:2" ht="30" customHeight="1" x14ac:dyDescent="0.35">
      <c r="A48" s="114" t="str">
        <f>'40r'!B3</f>
        <v>Table 40r: Average Salary Range for Full-time Teaching Faculty by Region</v>
      </c>
      <c r="B48" s="110"/>
    </row>
    <row r="49" spans="1:2" ht="30" customHeight="1" x14ac:dyDescent="0.35">
      <c r="A49" s="309" t="s">
        <v>420</v>
      </c>
      <c r="B49" s="110"/>
    </row>
    <row r="50" spans="1:2" s="112" customFormat="1" ht="30" customHeight="1" x14ac:dyDescent="0.35">
      <c r="A50" s="470" t="s">
        <v>421</v>
      </c>
      <c r="B50" s="111"/>
    </row>
    <row r="51" spans="1:2" ht="30" customHeight="1" x14ac:dyDescent="0.35">
      <c r="A51" s="97" t="s">
        <v>422</v>
      </c>
      <c r="B51" s="110"/>
    </row>
    <row r="52" spans="1:2" s="112" customFormat="1" ht="30" customHeight="1" x14ac:dyDescent="0.35">
      <c r="A52" s="114" t="s">
        <v>423</v>
      </c>
      <c r="B52" s="111"/>
    </row>
    <row r="53" spans="1:2" ht="30" customHeight="1" x14ac:dyDescent="0.35">
      <c r="A53" s="97" t="s">
        <v>424</v>
      </c>
      <c r="B53" s="110"/>
    </row>
    <row r="54" spans="1:2" s="112" customFormat="1" ht="30" customHeight="1" x14ac:dyDescent="0.35">
      <c r="A54" s="114" t="s">
        <v>425</v>
      </c>
      <c r="B54" s="111"/>
    </row>
    <row r="55" spans="1:2" ht="30" customHeight="1" x14ac:dyDescent="0.35">
      <c r="A55" s="310" t="s">
        <v>426</v>
      </c>
      <c r="B55" s="110"/>
    </row>
    <row r="56" spans="1:2" s="112" customFormat="1" ht="30" customHeight="1" x14ac:dyDescent="0.35">
      <c r="A56" s="116" t="s">
        <v>427</v>
      </c>
      <c r="B56" s="111"/>
    </row>
    <row r="57" spans="1:2" ht="30" customHeight="1" x14ac:dyDescent="0.35">
      <c r="A57" s="97" t="s">
        <v>428</v>
      </c>
      <c r="B57" s="110"/>
    </row>
    <row r="58" spans="1:2" ht="30" customHeight="1" x14ac:dyDescent="0.35">
      <c r="A58" s="463" t="s">
        <v>461</v>
      </c>
      <c r="B58" s="110"/>
    </row>
    <row r="59" spans="1:2" s="112" customFormat="1" ht="30" customHeight="1" x14ac:dyDescent="0.35">
      <c r="A59" s="464" t="s">
        <v>462</v>
      </c>
      <c r="B59" s="111"/>
    </row>
    <row r="60" spans="1:2" ht="30" customHeight="1" x14ac:dyDescent="0.35">
      <c r="A60" s="463" t="s">
        <v>463</v>
      </c>
      <c r="B60" s="110"/>
    </row>
    <row r="61" spans="1:2" ht="30" customHeight="1" x14ac:dyDescent="0.35">
      <c r="A61" s="118"/>
      <c r="B61" s="110"/>
    </row>
    <row r="62" spans="1:2" x14ac:dyDescent="0.35">
      <c r="A62" s="118"/>
    </row>
    <row r="63" spans="1:2" x14ac:dyDescent="0.35">
      <c r="A63" s="118"/>
    </row>
    <row r="64" spans="1:2" x14ac:dyDescent="0.35">
      <c r="A64" s="119"/>
    </row>
    <row r="65" spans="1:1" x14ac:dyDescent="0.35">
      <c r="A65" s="119"/>
    </row>
  </sheetData>
  <customSheetViews>
    <customSheetView guid="{2806289E-E2A8-4B9B-A15C-380DC7171E03}" showPageBreaks="1" showGridLines="0" view="pageLayout" topLeftCell="A52">
      <selection activeCell="A57" sqref="A57"/>
      <pageMargins left="0.75" right="0.75" top="0.75" bottom="0.75" header="0.5" footer="0.5"/>
      <pageSetup orientation="portrait" r:id="rId1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  <customSheetView guid="{F3B5803E-F644-4017-98FB-3DB746882656}" showPageBreaks="1" showGridLines="0" view="pageLayout">
      <pageMargins left="0.75" right="0.75" top="0.75" bottom="0.75" header="0.5" footer="0.5"/>
      <pageSetup orientation="portrait" r:id="rId2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</customSheetViews>
  <hyperlinks>
    <hyperlink ref="A3" location="'1-2'!A1" display="Table 1: Respondent Programs by Institutional Setting" xr:uid="{00000000-0004-0000-0000-000000000000}"/>
    <hyperlink ref="A5" location="'3'!A1" display="Table 3: Distinguishing Full- from Part-Time Employees: Methods" xr:uid="{00000000-0004-0000-0000-000010000000}"/>
    <hyperlink ref="A6" location="'4'!A1" display="Table 4: Distinguishing Full- from Part-Time Employees: Minimum Full-Time Requirements" xr:uid="{00000000-0004-0000-0000-000018000000}"/>
    <hyperlink ref="A10" location="'8'!A1" display="Table 8: Total Faculty by Status and Gender" xr:uid="{00000000-0004-0000-0000-000019000000}"/>
    <hyperlink ref="A11" location="'9'!A1" display="Table 9: Total Faculty by Age Range" xr:uid="{00000000-0004-0000-0000-000020000000}"/>
    <hyperlink ref="A8" location="'5-7'!A20" display="Table 6: Total Faculty" xr:uid="{00000000-0004-0000-0000-000031000000}"/>
    <hyperlink ref="A9" location="'5-7'!A52" display="Table 7: Ratio of Total Enrolled Students to Total Faculty" xr:uid="{00000000-0004-0000-0000-000032000000}"/>
    <hyperlink ref="A7" location="'5-7'!A1" display="Table 5: Total Students" xr:uid="{00000000-0004-0000-0000-000033000000}"/>
    <hyperlink ref="A4" location="'1-2'!A19" display="Table 2: Respondent Programs by Institutional Type" xr:uid="{A2846800-ADB9-4977-8B2D-ED2BBF08C00A}"/>
    <hyperlink ref="A19" location="'17'!A1" display="Table 17: Program Directors' Length of Contracts" xr:uid="{0D41CCA5-CBA6-4658-8844-703B54BA2740}"/>
    <hyperlink ref="A59" location="'51'!A1" display="Table 51: Does your program utilize OSCEs for student competency achievement and/or graduation requirements?" xr:uid="{E8BF3CEA-6E83-4D2C-843E-1956A6C1130D}"/>
    <hyperlink ref="A55" location="'47'!A1" display="Table 47: The requirement of clinical practice for full-time faculty" xr:uid="{14F2176F-5858-48C4-A821-CB9E386BF28B}"/>
    <hyperlink ref="A54" location="'46'!A1" display="Table 46: Average Hourly Salary Range for Clinical Supervising Dentist" xr:uid="{79C39716-2A7F-4840-837B-A2F6DBF75D3F}"/>
    <hyperlink ref="A53" location="'45'!A1" display="Table 45: Estimated Retirements due to COVID" xr:uid="{40008949-CA8C-4B54-9BA8-1622FB4F2CFD}"/>
    <hyperlink ref="A52" location="'44'!A1" display="Table 44: Weekly working hours" xr:uid="{52734B19-5089-4928-93F0-61BCB9EE212F}"/>
    <hyperlink ref="A51" location="'41-43'!A35" display="Table 43: Eligibility for Other Income (e.g., Teaching Overload) Outside the Program, But Within the Institution" xr:uid="{00000000-0004-0000-0000-000030000000}"/>
    <hyperlink ref="A50" location="'41-43'!A32" display="Table 42: Eligibility for Other Income (e.g., Teaching Overload) Within the Program" xr:uid="{00000000-0004-0000-0000-00002F000000}"/>
    <hyperlink ref="A29" location="'26-27'!A24" display="Table 27: Average Length of Supplemental Summer Contracts" xr:uid="{00000000-0004-0000-0000-00002E000000}"/>
    <hyperlink ref="A49" location="'41-43'!A1" display="Table 41: Programs With Faculty Practices, By Program Type and Faculty Practice Location" xr:uid="{00000000-0004-0000-0000-00002D000000}"/>
    <hyperlink ref="A46" location="'40'!A1" display="Table 40: Average Salary Range for Full-Time Teaching Faculty By Program Type" xr:uid="{00000000-0004-0000-0000-00002C000000}"/>
    <hyperlink ref="A43" location="'39'!A1" display="Table 39: Average Salary Range for Full-Time Clinic Coordinators &amp; Directors By Program Type" xr:uid="{00000000-0004-0000-0000-00002B000000}"/>
    <hyperlink ref="A40" location="'38'!A1" display="Table 38: Average Salary Range for Full-Time Program Directors By Program Type, School Type, and Region" xr:uid="{00000000-0004-0000-0000-00002A000000}"/>
    <hyperlink ref="A30" location="'28'!A1" display="Table 28: Full-Time Faculty by Contract Length and Appointment Type" xr:uid="{00000000-0004-0000-0000-000029000000}"/>
    <hyperlink ref="A28" location="'26-27'!A1" display="Table 26: Full-Time Faculty by Contract Length" xr:uid="{00000000-0004-0000-0000-000028000000}"/>
    <hyperlink ref="A18" location="'16'!A1" display="Table 16: Total Faculty by Certificate(s) or License(s) Earned and Full- Or Part-Time Status" xr:uid="{00000000-0004-0000-0000-000027000000}"/>
    <hyperlink ref="A17" location="'15'!A1" display="Table 15: Total Faculty by Certificate(s) or License(s) Earned" xr:uid="{00000000-0004-0000-0000-000026000000}"/>
    <hyperlink ref="A16" location="'14'!A1" display="Table 14: Total Faculty by Highest Degree Earned and Full- Or Part-Time Status" xr:uid="{00000000-0004-0000-0000-000025000000}"/>
    <hyperlink ref="A15" location="'13'!A1" display="Table 13: Total Faculty by Highest Degree Earned" xr:uid="{00000000-0004-0000-0000-000024000000}"/>
    <hyperlink ref="A14" location="'12'!A1" display="Table 12: Total Faculty by Race/Ethnicity and Full- Or Part-Time Status" xr:uid="{00000000-0004-0000-0000-000023000000}"/>
    <hyperlink ref="A13" location="'11'!A1" display="Table 11: Total Faculty by Race/Ethnicity" xr:uid="{00000000-0004-0000-0000-000022000000}"/>
    <hyperlink ref="A12" location="'10'!A1" display="Table 10: Total Faculty by Age Range and Full- Or Part-Time Status" xr:uid="{00000000-0004-0000-0000-000021000000}"/>
    <hyperlink ref="A22" location="'20'!A1" display="Table 20: Total Number of Faculty by Position and Full- or Part-Time Status" xr:uid="{00000000-0004-0000-0000-00001E000000}"/>
    <hyperlink ref="A25" location="'23'!A1" display="Table 23: Total Number of Part-Time Faculty by Position and Tenure Status" xr:uid="{00000000-0004-0000-0000-00001D000000}"/>
    <hyperlink ref="A24" location="'22'!A1" display="Table 22: Total Number of Full-Time Faculty by Position and Tenure Status" xr:uid="{00000000-0004-0000-0000-00001C000000}"/>
    <hyperlink ref="A21" location="'19'!A1" display="Table 19: Total Number of Faculty by Position" xr:uid="{00000000-0004-0000-0000-00001B000000}"/>
    <hyperlink ref="A39" location="'37'!A1" display="Table 37: Estimated Retirements for the Next Five Academic Years, With Estimated Lost and Vacant Positions" xr:uid="{00000000-0004-0000-0000-000014000000}"/>
    <hyperlink ref="A37" location="'35'!A1" display="Table 35: Lost Positions for Programs With Tenure, By Tenure Status,  Academic Year 2017-2018" xr:uid="{00000000-0004-0000-0000-000013000000}"/>
    <hyperlink ref="A35" location="'33'!A1" display="Table 33: Faculty Who Left Programs With Tenure, By Tenure Status, Academic Year 2017-2018" xr:uid="{00000000-0004-0000-0000-000012000000}"/>
    <hyperlink ref="A32" location="'29-30'!A24" display="Table 30: Vacant and Lost Positions By Full- Or Part-Time Status, Academic Year 2017-2018" xr:uid="{00000000-0004-0000-0000-000011000000}"/>
    <hyperlink ref="A38" location="'36'!A1" display="Table 36: Estimated Retirements for Academic Year 2018–2019, With Estimated Lost and Vacant Positions" xr:uid="{00000000-0004-0000-0000-00000E000000}"/>
    <hyperlink ref="A36" location="'34'!A1" display="Table 34: Vacant Positions for Programs With Tenure, By Tenure Status, Academic Year 2017-2018" xr:uid="{00000000-0004-0000-0000-00000D000000}"/>
    <hyperlink ref="A34" location="'32'!A1" display="Table 32: New Faculty for Programs With Tenure, By Tenure Status, Academic Year 2017-2018" xr:uid="{00000000-0004-0000-0000-00000C000000}"/>
    <hyperlink ref="A33" location="'31'!A1" display="Table 31: Ratio of Total Faculty to Total Vacant and Lost Positions" xr:uid="{00000000-0004-0000-0000-00000B000000}"/>
    <hyperlink ref="A31" location="'29-30'!A1" display="Table 29: Faculty Changes By Full- Or Part-Time Status, Academic Year 2017-2018" xr:uid="{00000000-0004-0000-0000-00000A000000}"/>
    <hyperlink ref="A23" location="'21'!A1" display="Table 21: Total Programs With Tenure and Continuing-Contract Systems" xr:uid="{00000000-0004-0000-0000-000008000000}"/>
    <hyperlink ref="A26" location="'24'!A1" display="Table 24: Incentives For Tenure" xr:uid="{00000000-0004-0000-0000-000005000000}"/>
    <hyperlink ref="A27" location="'25'!A1" display="Table 25: Factors Heavily Considered When Awarding Tenure" xr:uid="{00000000-0004-0000-0000-000004000000}"/>
    <hyperlink ref="A20" location="'18'!A1" display="Table 18: Additional Financial Compensation Received by Program Directors" xr:uid="{00000000-0004-0000-0000-000003000000}"/>
    <hyperlink ref="A56" location="'48'!A1" display="Table 48: Faculty left due to COVID for Programs With Tenure, by Tenure Status, Academic Year 2019-20" xr:uid="{D4972674-8221-46E6-967A-39C362CF02FA}"/>
    <hyperlink ref="A57" location="'49'!A1" display="Table 49: Text-entry Themes for What constitutes scholarly activity?  " xr:uid="{12002C1E-4F3B-4F8D-93A7-AAB896BB0C31}"/>
    <hyperlink ref="A58" location="'50'!A1" display="Table 50: Does your program utilize portfolios for student competency achievement and/or graduation requirements?" xr:uid="{8BB6C3B8-CCC8-48B8-87F9-8C2FBACABB4D}"/>
    <hyperlink ref="A41" location="'38s'!A1" display="'38s'!A1" xr:uid="{C4FE3AE9-4E76-4C77-BCDD-C0A2FA00AA3B}"/>
    <hyperlink ref="A42" location="'38r'!A1" display="'38r'!A1" xr:uid="{4F6E846A-A82A-4F39-A628-CC9E6F4B20DC}"/>
    <hyperlink ref="A44" location="'39s'!A1" display="'39s'!A1" xr:uid="{27C732AE-FC66-4E7E-8837-3973EE2DD662}"/>
    <hyperlink ref="A45" location="'39r'!A1" display="'39r'!A1" xr:uid="{FC737EA0-B6E8-4015-873F-14F8CB3C765D}"/>
    <hyperlink ref="A47" location="'40s'!A1" display="'40s'!A1" xr:uid="{2FC06453-182F-4CB7-93BC-F3D2A787347A}"/>
    <hyperlink ref="A48" location="'40r'!A1" display="'40r'!A1" xr:uid="{54495981-D9B9-4B65-AD5E-3D3D06E20A1C}"/>
    <hyperlink ref="A60" location="'52'!A1" display="Table 52: What is the average amount of income generated in one clinical session at your program?" xr:uid="{B29817F8-68AE-4E12-B403-4EF2B73FD6D3}"/>
  </hyperlinks>
  <pageMargins left="0.75" right="0.75" top="0.75" bottom="0.75" header="0.5" footer="0.5"/>
  <pageSetup orientation="portrait" r:id="rId3"/>
  <headerFooter>
    <oddHeader>&amp;L&amp;"Arial,Italic"&amp;10ADEA Survey of Allied Dental Program Directors, 2018 Summary and Results</oddHeader>
    <oddFooter>&amp;L&amp;"Arial,Regular"&amp;10July 2019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499984740745262"/>
    <pageSetUpPr autoPageBreaks="0"/>
  </sheetPr>
  <dimension ref="A1:N33"/>
  <sheetViews>
    <sheetView showGridLines="0" zoomScaleNormal="100" workbookViewId="0"/>
  </sheetViews>
  <sheetFormatPr defaultColWidth="8.81640625" defaultRowHeight="14.5" x14ac:dyDescent="0.35"/>
  <cols>
    <col min="1" max="1" width="2.26953125" customWidth="1"/>
    <col min="2" max="2" width="34.26953125" customWidth="1"/>
    <col min="3" max="3" width="2" customWidth="1"/>
    <col min="4" max="5" width="8.26953125" customWidth="1"/>
    <col min="6" max="6" width="1.453125" customWidth="1"/>
    <col min="7" max="8" width="8.26953125" customWidth="1"/>
    <col min="9" max="9" width="1.453125" customWidth="1"/>
    <col min="10" max="11" width="8.26953125" customWidth="1"/>
    <col min="12" max="12" width="1.453125" customWidth="1"/>
    <col min="13" max="14" width="8.26953125" customWidth="1"/>
  </cols>
  <sheetData>
    <row r="1" spans="1:14" s="1" customFormat="1" ht="12.75" customHeight="1" x14ac:dyDescent="0.25">
      <c r="E1" s="3"/>
      <c r="H1" s="3"/>
      <c r="I1" s="3"/>
      <c r="L1" s="3"/>
      <c r="M1" s="3"/>
    </row>
    <row r="2" spans="1:14" s="1" customFormat="1" ht="12.75" customHeight="1" x14ac:dyDescent="0.35">
      <c r="B2" s="78" t="s">
        <v>25</v>
      </c>
      <c r="E2" s="3"/>
      <c r="H2" s="3"/>
      <c r="I2" s="3"/>
      <c r="L2" s="3"/>
      <c r="M2" s="3"/>
    </row>
    <row r="3" spans="1:14" s="1" customFormat="1" ht="12.75" customHeight="1" x14ac:dyDescent="0.25">
      <c r="E3" s="3"/>
      <c r="H3" s="3"/>
      <c r="I3" s="3"/>
      <c r="L3" s="3"/>
      <c r="M3" s="3"/>
    </row>
    <row r="4" spans="1:14" x14ac:dyDescent="0.35">
      <c r="A4" s="1"/>
      <c r="B4" s="474" t="s">
        <v>63</v>
      </c>
      <c r="C4" s="474"/>
      <c r="D4" s="474"/>
      <c r="E4" s="474"/>
      <c r="F4" s="474"/>
      <c r="G4" s="474"/>
      <c r="H4" s="474"/>
      <c r="I4" s="474"/>
      <c r="J4" s="474"/>
      <c r="K4" s="474"/>
      <c r="L4" s="474"/>
      <c r="M4" s="474"/>
      <c r="N4" s="474"/>
    </row>
    <row r="5" spans="1:14" ht="12.75" customHeight="1" x14ac:dyDescent="0.35">
      <c r="A5" s="1"/>
      <c r="B5" s="13"/>
      <c r="C5" s="13"/>
      <c r="D5" s="13"/>
      <c r="E5" s="13"/>
      <c r="F5" s="13"/>
      <c r="G5" s="13"/>
      <c r="H5" s="13"/>
      <c r="I5" s="13"/>
      <c r="J5" s="2"/>
      <c r="K5" s="2"/>
      <c r="L5" s="13"/>
      <c r="M5" s="2"/>
      <c r="N5" s="2"/>
    </row>
    <row r="6" spans="1:14" x14ac:dyDescent="0.35">
      <c r="A6" s="1"/>
      <c r="B6" s="1"/>
      <c r="C6" s="1"/>
      <c r="D6" s="476" t="s">
        <v>4</v>
      </c>
      <c r="E6" s="476"/>
      <c r="F6" s="16"/>
      <c r="G6" s="476" t="s">
        <v>5</v>
      </c>
      <c r="H6" s="476"/>
      <c r="I6" s="16"/>
      <c r="J6" s="476" t="s">
        <v>26</v>
      </c>
      <c r="K6" s="476"/>
      <c r="L6" s="16"/>
      <c r="M6" s="476" t="s">
        <v>3</v>
      </c>
      <c r="N6" s="476"/>
    </row>
    <row r="7" spans="1:14" x14ac:dyDescent="0.35">
      <c r="A7" s="1"/>
      <c r="B7" s="3"/>
      <c r="C7" s="3"/>
      <c r="D7" s="475" t="s">
        <v>254</v>
      </c>
      <c r="E7" s="475"/>
      <c r="F7" s="3"/>
      <c r="G7" s="475" t="s">
        <v>255</v>
      </c>
      <c r="H7" s="475"/>
      <c r="I7" s="3"/>
      <c r="J7" s="475" t="s">
        <v>246</v>
      </c>
      <c r="K7" s="475"/>
      <c r="L7" s="3"/>
      <c r="M7" s="475" t="s">
        <v>256</v>
      </c>
      <c r="N7" s="475"/>
    </row>
    <row r="8" spans="1:14" ht="22.5" customHeight="1" thickBot="1" x14ac:dyDescent="0.4">
      <c r="A8" s="1"/>
      <c r="B8" s="30"/>
      <c r="C8" s="9"/>
      <c r="D8" s="10" t="s">
        <v>24</v>
      </c>
      <c r="E8" s="10" t="s">
        <v>2</v>
      </c>
      <c r="F8" s="9"/>
      <c r="G8" s="54" t="s">
        <v>24</v>
      </c>
      <c r="H8" s="54" t="s">
        <v>2</v>
      </c>
      <c r="I8" s="9"/>
      <c r="J8" s="54" t="s">
        <v>24</v>
      </c>
      <c r="K8" s="54" t="s">
        <v>2</v>
      </c>
      <c r="L8" s="9"/>
      <c r="M8" s="54" t="s">
        <v>24</v>
      </c>
      <c r="N8" s="54" t="s">
        <v>2</v>
      </c>
    </row>
    <row r="9" spans="1:14" ht="10" customHeight="1" x14ac:dyDescent="0.35">
      <c r="A9" s="1"/>
      <c r="B9" s="9"/>
      <c r="C9" s="9"/>
      <c r="D9" s="8"/>
      <c r="E9" s="8"/>
      <c r="F9" s="9"/>
      <c r="G9" s="8"/>
      <c r="H9" s="8"/>
      <c r="I9" s="9"/>
      <c r="J9" s="8"/>
      <c r="K9" s="8"/>
      <c r="L9" s="9"/>
      <c r="M9" s="8"/>
      <c r="N9" s="8"/>
    </row>
    <row r="10" spans="1:14" ht="15" customHeight="1" x14ac:dyDescent="0.35">
      <c r="A10" s="1"/>
      <c r="B10" s="74" t="s">
        <v>48</v>
      </c>
      <c r="C10" s="64"/>
      <c r="D10" s="342">
        <f>SUM(D11:D17)</f>
        <v>453.5</v>
      </c>
      <c r="E10" s="67">
        <f t="shared" ref="E10" si="0">D10/$D$10</f>
        <v>1</v>
      </c>
      <c r="F10" s="64"/>
      <c r="G10" s="69">
        <f>SUM(G11:G17)</f>
        <v>2537.5</v>
      </c>
      <c r="H10" s="67">
        <f t="shared" ref="H10" si="1">G10/$G$10</f>
        <v>1</v>
      </c>
      <c r="I10" s="64"/>
      <c r="J10" s="66">
        <f>SUM(J11:J17)</f>
        <v>44</v>
      </c>
      <c r="K10" s="67">
        <f t="shared" ref="K10" si="2">J10/$J$10</f>
        <v>1</v>
      </c>
      <c r="L10" s="64"/>
      <c r="M10" s="68">
        <f>SUM(M11:M17)</f>
        <v>3035</v>
      </c>
      <c r="N10" s="67">
        <f t="shared" ref="N10" si="3">M10/$M$10</f>
        <v>1</v>
      </c>
    </row>
    <row r="11" spans="1:14" ht="15" customHeight="1" x14ac:dyDescent="0.35">
      <c r="A11" s="1"/>
      <c r="B11" s="44" t="s">
        <v>12</v>
      </c>
      <c r="C11" s="28"/>
      <c r="D11" s="11">
        <v>6</v>
      </c>
      <c r="E11" s="6">
        <f>ROUND(D11/D$10,3)</f>
        <v>1.2999999999999999E-2</v>
      </c>
      <c r="F11" s="28"/>
      <c r="G11" s="17">
        <v>21</v>
      </c>
      <c r="H11" s="6">
        <f>ROUND(G11/G$10,3)</f>
        <v>8.0000000000000002E-3</v>
      </c>
      <c r="I11" s="28"/>
      <c r="J11" s="11">
        <v>1</v>
      </c>
      <c r="K11" s="6">
        <f>ROUND(J11/J$10,3)</f>
        <v>2.3E-2</v>
      </c>
      <c r="L11" s="28"/>
      <c r="M11" s="41">
        <f>D11+G11+J11</f>
        <v>28</v>
      </c>
      <c r="N11" s="6">
        <f>ROUND(M11/M$10,3)</f>
        <v>8.9999999999999993E-3</v>
      </c>
    </row>
    <row r="12" spans="1:14" ht="15" customHeight="1" x14ac:dyDescent="0.35">
      <c r="A12" s="1"/>
      <c r="B12" s="83" t="s">
        <v>13</v>
      </c>
      <c r="C12" s="28"/>
      <c r="D12" s="12">
        <v>18</v>
      </c>
      <c r="E12" s="7">
        <f t="shared" ref="E12:E17" si="4">ROUND(D12/D$10,3)</f>
        <v>0.04</v>
      </c>
      <c r="F12" s="28"/>
      <c r="G12" s="18">
        <v>113</v>
      </c>
      <c r="H12" s="7">
        <f t="shared" ref="H12:H17" si="5">ROUND(G12/G$10,3)</f>
        <v>4.4999999999999998E-2</v>
      </c>
      <c r="I12" s="28"/>
      <c r="J12" s="12">
        <v>3</v>
      </c>
      <c r="K12" s="7">
        <f t="shared" ref="K12:K17" si="6">ROUND(J12/J$10,3)</f>
        <v>6.8000000000000005E-2</v>
      </c>
      <c r="L12" s="28"/>
      <c r="M12" s="57">
        <f t="shared" ref="M12:M17" si="7">D12+G12+J12</f>
        <v>134</v>
      </c>
      <c r="N12" s="7">
        <f t="shared" ref="N12:N17" si="8">ROUND(M12/M$10,3)</f>
        <v>4.3999999999999997E-2</v>
      </c>
    </row>
    <row r="13" spans="1:14" ht="15" customHeight="1" x14ac:dyDescent="0.35">
      <c r="A13" s="1"/>
      <c r="B13" s="44" t="s">
        <v>14</v>
      </c>
      <c r="C13" s="28"/>
      <c r="D13" s="11">
        <v>26</v>
      </c>
      <c r="E13" s="6">
        <f t="shared" si="4"/>
        <v>5.7000000000000002E-2</v>
      </c>
      <c r="F13" s="28"/>
      <c r="G13" s="17">
        <v>125</v>
      </c>
      <c r="H13" s="6">
        <f t="shared" si="5"/>
        <v>4.9000000000000002E-2</v>
      </c>
      <c r="I13" s="28"/>
      <c r="J13" s="11">
        <v>1</v>
      </c>
      <c r="K13" s="6">
        <f t="shared" si="6"/>
        <v>2.3E-2</v>
      </c>
      <c r="L13" s="28"/>
      <c r="M13" s="41">
        <f t="shared" si="7"/>
        <v>152</v>
      </c>
      <c r="N13" s="6">
        <f t="shared" si="8"/>
        <v>0.05</v>
      </c>
    </row>
    <row r="14" spans="1:14" ht="15" customHeight="1" x14ac:dyDescent="0.35">
      <c r="A14" s="1"/>
      <c r="B14" s="83" t="s">
        <v>15</v>
      </c>
      <c r="C14" s="28"/>
      <c r="D14" s="12">
        <v>32</v>
      </c>
      <c r="E14" s="7">
        <f t="shared" si="4"/>
        <v>7.0999999999999994E-2</v>
      </c>
      <c r="F14" s="28"/>
      <c r="G14" s="18">
        <v>151</v>
      </c>
      <c r="H14" s="7">
        <f t="shared" si="5"/>
        <v>0.06</v>
      </c>
      <c r="I14" s="28"/>
      <c r="J14" s="12">
        <v>5</v>
      </c>
      <c r="K14" s="7">
        <f t="shared" si="6"/>
        <v>0.114</v>
      </c>
      <c r="L14" s="28"/>
      <c r="M14" s="57">
        <f t="shared" si="7"/>
        <v>188</v>
      </c>
      <c r="N14" s="7">
        <f t="shared" si="8"/>
        <v>6.2E-2</v>
      </c>
    </row>
    <row r="15" spans="1:14" ht="25" x14ac:dyDescent="0.35">
      <c r="A15" s="1"/>
      <c r="B15" s="345" t="s">
        <v>302</v>
      </c>
      <c r="C15" s="28"/>
      <c r="D15" s="11">
        <v>0</v>
      </c>
      <c r="E15" s="6">
        <f t="shared" si="4"/>
        <v>0</v>
      </c>
      <c r="F15" s="28"/>
      <c r="G15" s="17">
        <v>38</v>
      </c>
      <c r="H15" s="6">
        <f t="shared" si="5"/>
        <v>1.4999999999999999E-2</v>
      </c>
      <c r="I15" s="28"/>
      <c r="J15" s="11">
        <v>0</v>
      </c>
      <c r="K15" s="6">
        <f t="shared" si="6"/>
        <v>0</v>
      </c>
      <c r="L15" s="28"/>
      <c r="M15" s="41">
        <f t="shared" si="7"/>
        <v>38</v>
      </c>
      <c r="N15" s="6">
        <f t="shared" si="8"/>
        <v>1.2999999999999999E-2</v>
      </c>
    </row>
    <row r="16" spans="1:14" ht="15" customHeight="1" x14ac:dyDescent="0.35">
      <c r="A16" s="1"/>
      <c r="B16" s="83" t="s">
        <v>16</v>
      </c>
      <c r="C16" s="28"/>
      <c r="D16" s="341">
        <v>363.5</v>
      </c>
      <c r="E16" s="7">
        <f t="shared" si="4"/>
        <v>0.80200000000000005</v>
      </c>
      <c r="F16" s="28"/>
      <c r="G16" s="18">
        <v>2057.5</v>
      </c>
      <c r="H16" s="7">
        <f t="shared" si="5"/>
        <v>0.81100000000000005</v>
      </c>
      <c r="I16" s="28"/>
      <c r="J16" s="12">
        <v>34</v>
      </c>
      <c r="K16" s="7">
        <f t="shared" si="6"/>
        <v>0.77300000000000002</v>
      </c>
      <c r="L16" s="28"/>
      <c r="M16" s="57">
        <f t="shared" si="7"/>
        <v>2455</v>
      </c>
      <c r="N16" s="7">
        <f t="shared" si="8"/>
        <v>0.80900000000000005</v>
      </c>
    </row>
    <row r="17" spans="1:14" ht="15" customHeight="1" thickBot="1" x14ac:dyDescent="0.4">
      <c r="A17" s="1"/>
      <c r="B17" s="63" t="s">
        <v>43</v>
      </c>
      <c r="C17" s="28"/>
      <c r="D17" s="45">
        <v>8</v>
      </c>
      <c r="E17" s="19">
        <f t="shared" si="4"/>
        <v>1.7999999999999999E-2</v>
      </c>
      <c r="F17" s="28"/>
      <c r="G17" s="46">
        <v>32</v>
      </c>
      <c r="H17" s="19">
        <f t="shared" si="5"/>
        <v>1.2999999999999999E-2</v>
      </c>
      <c r="I17" s="28"/>
      <c r="J17" s="45">
        <v>0</v>
      </c>
      <c r="K17" s="19">
        <f t="shared" si="6"/>
        <v>0</v>
      </c>
      <c r="L17" s="28"/>
      <c r="M17" s="50">
        <f t="shared" si="7"/>
        <v>40</v>
      </c>
      <c r="N17" s="19">
        <f t="shared" si="8"/>
        <v>1.2999999999999999E-2</v>
      </c>
    </row>
    <row r="18" spans="1:14" s="1" customFormat="1" ht="12" customHeight="1" thickTop="1" x14ac:dyDescent="0.25">
      <c r="E18" s="79"/>
      <c r="F18" s="80"/>
      <c r="G18" s="80"/>
      <c r="H18" s="79"/>
      <c r="I18" s="79"/>
      <c r="J18" s="80"/>
      <c r="K18" s="80"/>
      <c r="L18" s="79"/>
      <c r="M18" s="79"/>
    </row>
    <row r="19" spans="1:14" s="1" customFormat="1" ht="12" customHeight="1" x14ac:dyDescent="0.25">
      <c r="B19" s="471" t="s">
        <v>203</v>
      </c>
      <c r="C19" s="471"/>
      <c r="D19" s="471"/>
      <c r="E19" s="471"/>
      <c r="F19" s="471"/>
      <c r="G19" s="471"/>
      <c r="H19" s="471"/>
      <c r="I19" s="471"/>
      <c r="J19" s="471"/>
      <c r="K19" s="471"/>
      <c r="L19" s="471"/>
      <c r="M19" s="471"/>
    </row>
    <row r="20" spans="1:14" s="1" customFormat="1" ht="12" customHeight="1" x14ac:dyDescent="0.25">
      <c r="B20" s="81" t="s">
        <v>46</v>
      </c>
      <c r="E20" s="81"/>
      <c r="F20" s="81"/>
      <c r="H20" s="81"/>
      <c r="I20" s="81"/>
      <c r="J20" s="81"/>
      <c r="L20" s="82"/>
      <c r="M20" s="82"/>
    </row>
    <row r="21" spans="1:14" s="1" customFormat="1" ht="12" customHeight="1" x14ac:dyDescent="0.25">
      <c r="B21" s="81" t="s">
        <v>47</v>
      </c>
      <c r="E21" s="81"/>
      <c r="F21" s="81"/>
      <c r="H21" s="81"/>
      <c r="I21" s="81"/>
      <c r="J21" s="81"/>
      <c r="L21" s="82"/>
      <c r="M21" s="82"/>
    </row>
    <row r="22" spans="1:14" s="1" customFormat="1" ht="12" customHeight="1" x14ac:dyDescent="0.25">
      <c r="B22" s="502" t="s">
        <v>58</v>
      </c>
      <c r="C22" s="502"/>
      <c r="D22" s="502"/>
      <c r="E22" s="502"/>
      <c r="F22" s="81"/>
      <c r="H22" s="81"/>
      <c r="I22" s="81"/>
      <c r="J22" s="81"/>
      <c r="L22" s="82"/>
      <c r="M22" s="82"/>
    </row>
    <row r="23" spans="1:14" s="1" customFormat="1" ht="12" customHeight="1" x14ac:dyDescent="0.25">
      <c r="B23" s="82"/>
      <c r="E23" s="82"/>
      <c r="F23" s="82"/>
      <c r="G23" s="82"/>
      <c r="H23" s="82"/>
      <c r="I23" s="82"/>
      <c r="J23" s="82"/>
      <c r="K23" s="82"/>
      <c r="L23" s="82"/>
      <c r="M23" s="82"/>
    </row>
    <row r="24" spans="1:14" s="1" customFormat="1" ht="12" customHeight="1" x14ac:dyDescent="0.25">
      <c r="B24" s="473" t="s">
        <v>335</v>
      </c>
      <c r="C24" s="473"/>
      <c r="D24" s="473"/>
      <c r="E24" s="473"/>
      <c r="F24" s="473"/>
      <c r="G24" s="473"/>
      <c r="H24" s="473"/>
      <c r="I24" s="473"/>
      <c r="J24" s="473"/>
      <c r="K24" s="473"/>
      <c r="L24" s="473"/>
      <c r="M24" s="473"/>
    </row>
    <row r="25" spans="1:14" s="1" customFormat="1" ht="12.5" x14ac:dyDescent="0.25"/>
    <row r="26" spans="1:14" s="1" customFormat="1" ht="12" customHeight="1" x14ac:dyDescent="0.25"/>
    <row r="33" spans="2:2" x14ac:dyDescent="0.35">
      <c r="B33" s="21"/>
    </row>
  </sheetData>
  <customSheetViews>
    <customSheetView guid="{2806289E-E2A8-4B9B-A15C-380DC7171E03}" showGridLines="0" view="pageLayout">
      <pageMargins left="0.75" right="0.75" top="0.75" bottom="0.75" header="0.5" footer="0.5"/>
      <pageSetup orientation="landscape" r:id="rId1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  <customSheetView guid="{F3B5803E-F644-4017-98FB-3DB746882656}" showGridLines="0" view="pageLayout">
      <pageMargins left="0.75" right="0.75" top="0.75" bottom="0.75" header="0.5" footer="0.5"/>
      <pageSetup orientation="landscape" r:id="rId2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</customSheetViews>
  <mergeCells count="12">
    <mergeCell ref="B24:M24"/>
    <mergeCell ref="D7:E7"/>
    <mergeCell ref="G7:H7"/>
    <mergeCell ref="J7:K7"/>
    <mergeCell ref="M7:N7"/>
    <mergeCell ref="B19:M19"/>
    <mergeCell ref="B22:E22"/>
    <mergeCell ref="B4:N4"/>
    <mergeCell ref="D6:E6"/>
    <mergeCell ref="G6:H6"/>
    <mergeCell ref="J6:K6"/>
    <mergeCell ref="M6:N6"/>
  </mergeCells>
  <hyperlinks>
    <hyperlink ref="B2" location="ToC!A1" display="Table of Contents" xr:uid="{1504D650-C87B-4476-B2E1-1E38E325EFAE}"/>
  </hyperlinks>
  <pageMargins left="0.75" right="0.75" top="0.75" bottom="0.75" header="0.5" footer="0.5"/>
  <pageSetup orientation="landscape" r:id="rId3"/>
  <headerFooter>
    <oddHeader>&amp;L&amp;"Arial,Italic"&amp;10ADEA Survey of Allied Dental Program Directors, 2018 Summary and Results</oddHeader>
    <oddFooter>&amp;L&amp;"Arial,Regular"&amp;10July 2019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63"/>
  <sheetViews>
    <sheetView showGridLines="0" zoomScaleNormal="100" workbookViewId="0"/>
  </sheetViews>
  <sheetFormatPr defaultColWidth="8.81640625" defaultRowHeight="14.5" x14ac:dyDescent="0.35"/>
  <cols>
    <col min="1" max="1" width="2.26953125" style="177" customWidth="1"/>
    <col min="2" max="2" width="23.453125" style="177" customWidth="1"/>
    <col min="3" max="3" width="2" style="177" customWidth="1"/>
    <col min="4" max="5" width="8.26953125" style="177" customWidth="1"/>
    <col min="6" max="6" width="1.453125" style="177" customWidth="1"/>
    <col min="7" max="8" width="8.26953125" style="177" customWidth="1"/>
    <col min="9" max="9" width="1.453125" style="177" customWidth="1"/>
    <col min="10" max="11" width="8.26953125" style="177" customWidth="1"/>
    <col min="12" max="12" width="1.453125" style="177" customWidth="1"/>
    <col min="13" max="14" width="8.26953125" style="177" customWidth="1"/>
    <col min="15" max="16384" width="8.81640625" style="177"/>
  </cols>
  <sheetData>
    <row r="1" spans="1:14" s="1" customFormat="1" ht="12.75" customHeight="1" x14ac:dyDescent="0.25">
      <c r="D1" s="120"/>
      <c r="E1" s="3"/>
      <c r="H1" s="3"/>
      <c r="I1" s="3"/>
      <c r="L1" s="3"/>
      <c r="M1" s="3"/>
    </row>
    <row r="2" spans="1:14" s="1" customFormat="1" ht="12.75" customHeight="1" x14ac:dyDescent="0.35">
      <c r="B2" s="78" t="s">
        <v>25</v>
      </c>
      <c r="D2" s="120"/>
      <c r="E2" s="3"/>
      <c r="H2" s="3"/>
      <c r="I2" s="3"/>
      <c r="L2" s="3"/>
      <c r="M2" s="3"/>
    </row>
    <row r="3" spans="1:14" s="1" customFormat="1" ht="12.75" customHeight="1" x14ac:dyDescent="0.25">
      <c r="D3" s="120"/>
      <c r="E3" s="3"/>
      <c r="H3" s="3"/>
      <c r="I3" s="3"/>
      <c r="L3" s="3"/>
      <c r="M3" s="3"/>
    </row>
    <row r="4" spans="1:14" x14ac:dyDescent="0.35">
      <c r="A4" s="158"/>
      <c r="B4" s="481" t="s">
        <v>172</v>
      </c>
      <c r="C4" s="481"/>
      <c r="D4" s="481"/>
      <c r="E4" s="481"/>
      <c r="F4" s="481"/>
      <c r="G4" s="481"/>
      <c r="H4" s="481"/>
      <c r="I4" s="481"/>
      <c r="J4" s="481"/>
      <c r="K4" s="481"/>
      <c r="L4" s="481"/>
      <c r="M4" s="481"/>
      <c r="N4" s="481"/>
    </row>
    <row r="5" spans="1:14" ht="12.75" customHeight="1" x14ac:dyDescent="0.35">
      <c r="A5" s="158"/>
      <c r="B5" s="121"/>
      <c r="C5" s="199"/>
      <c r="D5" s="121"/>
      <c r="E5" s="121"/>
      <c r="F5" s="199"/>
      <c r="G5" s="121"/>
      <c r="H5" s="121"/>
      <c r="I5" s="199"/>
      <c r="J5" s="200"/>
      <c r="K5" s="200"/>
      <c r="L5" s="199"/>
      <c r="M5" s="200"/>
      <c r="N5" s="200"/>
    </row>
    <row r="6" spans="1:14" x14ac:dyDescent="0.35">
      <c r="A6" s="158"/>
      <c r="B6" s="201"/>
      <c r="C6" s="124"/>
      <c r="D6" s="500" t="s">
        <v>4</v>
      </c>
      <c r="E6" s="500"/>
      <c r="F6" s="173"/>
      <c r="G6" s="501" t="s">
        <v>5</v>
      </c>
      <c r="H6" s="501"/>
      <c r="I6" s="173"/>
      <c r="J6" s="501" t="s">
        <v>26</v>
      </c>
      <c r="K6" s="501"/>
      <c r="L6" s="173"/>
      <c r="M6" s="501" t="s">
        <v>3</v>
      </c>
      <c r="N6" s="501"/>
    </row>
    <row r="7" spans="1:14" ht="14.5" customHeight="1" x14ac:dyDescent="0.35">
      <c r="A7" s="158"/>
      <c r="B7" s="128"/>
      <c r="C7" s="128"/>
      <c r="D7" s="475" t="s">
        <v>254</v>
      </c>
      <c r="E7" s="475"/>
      <c r="F7" s="3"/>
      <c r="G7" s="475" t="s">
        <v>255</v>
      </c>
      <c r="H7" s="475"/>
      <c r="I7" s="3"/>
      <c r="J7" s="475" t="s">
        <v>246</v>
      </c>
      <c r="K7" s="475"/>
      <c r="L7" s="3"/>
      <c r="M7" s="475" t="s">
        <v>256</v>
      </c>
      <c r="N7" s="475"/>
    </row>
    <row r="8" spans="1:14" ht="22.5" customHeight="1" thickBot="1" x14ac:dyDescent="0.4">
      <c r="A8" s="158"/>
      <c r="B8" s="202"/>
      <c r="C8" s="131"/>
      <c r="D8" s="203" t="s">
        <v>24</v>
      </c>
      <c r="E8" s="203" t="s">
        <v>2</v>
      </c>
      <c r="F8" s="131"/>
      <c r="G8" s="204" t="s">
        <v>24</v>
      </c>
      <c r="H8" s="204" t="s">
        <v>2</v>
      </c>
      <c r="I8" s="131"/>
      <c r="J8" s="204" t="s">
        <v>24</v>
      </c>
      <c r="K8" s="204" t="s">
        <v>2</v>
      </c>
      <c r="L8" s="131"/>
      <c r="M8" s="204" t="s">
        <v>24</v>
      </c>
      <c r="N8" s="204" t="s">
        <v>2</v>
      </c>
    </row>
    <row r="9" spans="1:14" ht="10" customHeight="1" x14ac:dyDescent="0.35">
      <c r="A9" s="158"/>
      <c r="B9" s="131"/>
      <c r="C9" s="131"/>
      <c r="D9" s="176"/>
      <c r="E9" s="176"/>
      <c r="F9" s="131"/>
      <c r="G9" s="176"/>
      <c r="H9" s="176"/>
      <c r="I9" s="131"/>
      <c r="J9" s="176"/>
      <c r="K9" s="176"/>
      <c r="L9" s="131"/>
      <c r="M9" s="176"/>
      <c r="N9" s="176"/>
    </row>
    <row r="10" spans="1:14" s="215" customFormat="1" ht="15" customHeight="1" x14ac:dyDescent="0.35">
      <c r="A10" s="217"/>
      <c r="B10" s="206" t="s">
        <v>48</v>
      </c>
      <c r="C10" s="195"/>
      <c r="D10" s="207">
        <f>SUM(D11:D12)</f>
        <v>456</v>
      </c>
      <c r="E10" s="208">
        <f>D10/$D$10</f>
        <v>1</v>
      </c>
      <c r="F10" s="195"/>
      <c r="G10" s="209">
        <f>SUM(G11:G12)</f>
        <v>2557</v>
      </c>
      <c r="H10" s="208">
        <f>G10/$G$10</f>
        <v>1</v>
      </c>
      <c r="I10" s="195"/>
      <c r="J10" s="207">
        <f>SUM(J11:J12)</f>
        <v>44</v>
      </c>
      <c r="K10" s="208">
        <f>J10/$J$10</f>
        <v>1</v>
      </c>
      <c r="L10" s="195"/>
      <c r="M10" s="210">
        <f>SUM(M11:M12)</f>
        <v>3057</v>
      </c>
      <c r="N10" s="208">
        <f>M10/$M$10</f>
        <v>1</v>
      </c>
    </row>
    <row r="11" spans="1:14" x14ac:dyDescent="0.35">
      <c r="A11" s="205"/>
      <c r="B11" s="44" t="s">
        <v>138</v>
      </c>
      <c r="C11" s="180"/>
      <c r="D11" s="186">
        <f>SUMIF($B$15:$B$48,$B11,D$15:D$48)</f>
        <v>232</v>
      </c>
      <c r="E11" s="140">
        <f>D11/$D$10</f>
        <v>0.50877192982456143</v>
      </c>
      <c r="F11" s="180"/>
      <c r="G11" s="186">
        <f>SUMIF($B$15:$B$48,$B11,G$15:G$48)</f>
        <v>836</v>
      </c>
      <c r="H11" s="140">
        <f>G11/$G$10</f>
        <v>0.3269456394211967</v>
      </c>
      <c r="I11" s="180"/>
      <c r="J11" s="186">
        <f>SUMIF($B$15:$B$48,$B11,J$15:J$48)</f>
        <v>18</v>
      </c>
      <c r="K11" s="140">
        <f>J11/$J$10</f>
        <v>0.40909090909090912</v>
      </c>
      <c r="L11" s="180"/>
      <c r="M11" s="186">
        <f>SUMIF($B$15:$B$48,$B11,M$15:M$48)</f>
        <v>1086</v>
      </c>
      <c r="N11" s="140">
        <f>M11/$M$10</f>
        <v>0.35525024533856725</v>
      </c>
    </row>
    <row r="12" spans="1:14" x14ac:dyDescent="0.35">
      <c r="A12" s="205"/>
      <c r="B12" s="211" t="s">
        <v>139</v>
      </c>
      <c r="C12" s="180"/>
      <c r="D12" s="213">
        <f>SUMIF($B$15:$B$48,$B12,D$15:D$48)</f>
        <v>224</v>
      </c>
      <c r="E12" s="212">
        <f>D12/$D$10</f>
        <v>0.49122807017543857</v>
      </c>
      <c r="F12" s="180"/>
      <c r="G12" s="213">
        <f>SUMIF($B$15:$B$48,$B12,G$15:G$48)</f>
        <v>1721</v>
      </c>
      <c r="H12" s="212">
        <f>G12/$G$10</f>
        <v>0.6730543605788033</v>
      </c>
      <c r="I12" s="180"/>
      <c r="J12" s="213">
        <f>SUMIF($B$15:$B$48,$B12,J$15:J$48)</f>
        <v>26</v>
      </c>
      <c r="K12" s="212">
        <f>J12/$J$10</f>
        <v>0.59090909090909094</v>
      </c>
      <c r="L12" s="180"/>
      <c r="M12" s="213">
        <f>SUMIF($B$15:$B$48,$B12,M$15:M$48)</f>
        <v>1971</v>
      </c>
      <c r="N12" s="212">
        <f>M12/$M$10</f>
        <v>0.64474975466143281</v>
      </c>
    </row>
    <row r="13" spans="1:14" ht="10" customHeight="1" x14ac:dyDescent="0.35">
      <c r="A13" s="158"/>
      <c r="B13" s="131"/>
      <c r="C13" s="131"/>
      <c r="D13" s="176"/>
      <c r="E13" s="176"/>
      <c r="F13" s="131"/>
      <c r="G13" s="176"/>
      <c r="H13" s="176"/>
      <c r="I13" s="131"/>
      <c r="J13" s="176"/>
      <c r="K13" s="176"/>
      <c r="L13" s="131"/>
      <c r="M13" s="176"/>
      <c r="N13" s="176"/>
    </row>
    <row r="14" spans="1:14" s="215" customFormat="1" ht="27" customHeight="1" x14ac:dyDescent="0.35">
      <c r="A14" s="217"/>
      <c r="B14" s="220" t="s">
        <v>12</v>
      </c>
      <c r="C14" s="195"/>
      <c r="D14" s="207">
        <f>SUM(D15:D16)</f>
        <v>6</v>
      </c>
      <c r="E14" s="208">
        <f>D14/D10</f>
        <v>1.3157894736842105E-2</v>
      </c>
      <c r="F14" s="195"/>
      <c r="G14" s="209">
        <f>SUM(G15:G16)</f>
        <v>21</v>
      </c>
      <c r="H14" s="208">
        <f>G14/G10</f>
        <v>8.2127493156042234E-3</v>
      </c>
      <c r="I14" s="195"/>
      <c r="J14" s="207">
        <f>SUM(J15:J16)</f>
        <v>1.0000000000000002</v>
      </c>
      <c r="K14" s="208">
        <f>J14/J10</f>
        <v>2.2727272727272731E-2</v>
      </c>
      <c r="L14" s="195"/>
      <c r="M14" s="210">
        <f>SUM(M15:M16)</f>
        <v>28</v>
      </c>
      <c r="N14" s="208">
        <f>M14/M10</f>
        <v>9.1593065096499844E-3</v>
      </c>
    </row>
    <row r="15" spans="1:14" x14ac:dyDescent="0.35">
      <c r="A15" s="205"/>
      <c r="B15" s="44" t="s">
        <v>138</v>
      </c>
      <c r="C15" s="180"/>
      <c r="D15" s="139">
        <v>2</v>
      </c>
      <c r="E15" s="140">
        <f t="shared" ref="E15:E16" si="0">D15/$D$14</f>
        <v>0.33333333333333331</v>
      </c>
      <c r="F15" s="180"/>
      <c r="G15" s="141">
        <v>9</v>
      </c>
      <c r="H15" s="140">
        <f t="shared" ref="H15:H16" si="1">G15/$G$14</f>
        <v>0.42857142857142855</v>
      </c>
      <c r="I15" s="180"/>
      <c r="J15" s="139">
        <v>1.0000000000000002</v>
      </c>
      <c r="K15" s="140">
        <f t="shared" ref="K15:K16" si="2">J15/$J$14</f>
        <v>1</v>
      </c>
      <c r="L15" s="180"/>
      <c r="M15" s="186">
        <f>SUM(D15,G15,J15)</f>
        <v>12</v>
      </c>
      <c r="N15" s="140">
        <f t="shared" ref="N15:N16" si="3">M15/$M$14</f>
        <v>0.42857142857142855</v>
      </c>
    </row>
    <row r="16" spans="1:14" x14ac:dyDescent="0.35">
      <c r="A16" s="205"/>
      <c r="B16" s="214" t="s">
        <v>139</v>
      </c>
      <c r="C16" s="180"/>
      <c r="D16" s="146">
        <v>4</v>
      </c>
      <c r="E16" s="212">
        <f t="shared" si="0"/>
        <v>0.66666666666666663</v>
      </c>
      <c r="F16" s="180"/>
      <c r="G16" s="148">
        <v>12</v>
      </c>
      <c r="H16" s="212">
        <f t="shared" si="1"/>
        <v>0.5714285714285714</v>
      </c>
      <c r="I16" s="180"/>
      <c r="J16" s="146">
        <v>0</v>
      </c>
      <c r="K16" s="212">
        <f t="shared" si="2"/>
        <v>0</v>
      </c>
      <c r="L16" s="180"/>
      <c r="M16" s="213">
        <f>SUM(D16,G16,J16)</f>
        <v>16</v>
      </c>
      <c r="N16" s="212">
        <f t="shared" si="3"/>
        <v>0.5714285714285714</v>
      </c>
    </row>
    <row r="17" spans="1:14" ht="10" customHeight="1" x14ac:dyDescent="0.35">
      <c r="A17" s="158"/>
      <c r="B17" s="131"/>
      <c r="C17" s="131"/>
      <c r="D17" s="176"/>
      <c r="E17" s="176"/>
      <c r="F17" s="131"/>
      <c r="G17" s="176"/>
      <c r="H17" s="176"/>
      <c r="I17" s="131"/>
      <c r="J17" s="176"/>
      <c r="K17" s="176"/>
      <c r="L17" s="131"/>
      <c r="M17" s="176"/>
      <c r="N17" s="176"/>
    </row>
    <row r="18" spans="1:14" s="215" customFormat="1" ht="15" customHeight="1" x14ac:dyDescent="0.35">
      <c r="A18" s="217"/>
      <c r="B18" s="206" t="s">
        <v>13</v>
      </c>
      <c r="C18" s="195"/>
      <c r="D18" s="207">
        <f>SUM(D19:D20)</f>
        <v>18</v>
      </c>
      <c r="E18" s="208">
        <f>D18/D10</f>
        <v>3.9473684210526314E-2</v>
      </c>
      <c r="F18" s="195"/>
      <c r="G18" s="209">
        <f>SUM(G19:G20)</f>
        <v>113</v>
      </c>
      <c r="H18" s="208">
        <f>G18/G10</f>
        <v>4.4192412983965583E-2</v>
      </c>
      <c r="I18" s="195"/>
      <c r="J18" s="207">
        <f>SUM(J19:J20)</f>
        <v>3</v>
      </c>
      <c r="K18" s="208">
        <f>J18/J10</f>
        <v>6.8181818181818177E-2</v>
      </c>
      <c r="L18" s="195"/>
      <c r="M18" s="210">
        <f>SUM(M19:M20)</f>
        <v>134</v>
      </c>
      <c r="N18" s="208">
        <f>M18/M10</f>
        <v>4.383382401046778E-2</v>
      </c>
    </row>
    <row r="19" spans="1:14" x14ac:dyDescent="0.35">
      <c r="A19" s="205"/>
      <c r="B19" s="44" t="s">
        <v>138</v>
      </c>
      <c r="C19" s="180"/>
      <c r="D19" s="139">
        <v>10</v>
      </c>
      <c r="E19" s="140">
        <f>D19/$D$18</f>
        <v>0.55555555555555558</v>
      </c>
      <c r="F19" s="180"/>
      <c r="G19" s="141">
        <v>26</v>
      </c>
      <c r="H19" s="140">
        <f t="shared" ref="H19:H20" si="4">G19/$G$18</f>
        <v>0.23008849557522124</v>
      </c>
      <c r="I19" s="180"/>
      <c r="J19" s="139">
        <v>0</v>
      </c>
      <c r="K19" s="140">
        <f t="shared" ref="K19:K20" si="5">J19/$J$18</f>
        <v>0</v>
      </c>
      <c r="L19" s="180"/>
      <c r="M19" s="186">
        <f>SUM(D19,G19,J19)</f>
        <v>36</v>
      </c>
      <c r="N19" s="140">
        <f t="shared" ref="N19:N20" si="6">M19/$M$18</f>
        <v>0.26865671641791045</v>
      </c>
    </row>
    <row r="20" spans="1:14" x14ac:dyDescent="0.35">
      <c r="A20" s="205"/>
      <c r="B20" s="214" t="s">
        <v>139</v>
      </c>
      <c r="C20" s="180"/>
      <c r="D20" s="146">
        <v>8</v>
      </c>
      <c r="E20" s="212">
        <f>D20/$D$18</f>
        <v>0.44444444444444442</v>
      </c>
      <c r="F20" s="180"/>
      <c r="G20" s="148">
        <v>87</v>
      </c>
      <c r="H20" s="212">
        <f t="shared" si="4"/>
        <v>0.76991150442477874</v>
      </c>
      <c r="I20" s="180"/>
      <c r="J20" s="146">
        <v>3</v>
      </c>
      <c r="K20" s="212">
        <f t="shared" si="5"/>
        <v>1</v>
      </c>
      <c r="L20" s="180"/>
      <c r="M20" s="213">
        <f>SUM(D20,G20,J20)</f>
        <v>98</v>
      </c>
      <c r="N20" s="212">
        <f t="shared" si="6"/>
        <v>0.73134328358208955</v>
      </c>
    </row>
    <row r="21" spans="1:14" ht="10" customHeight="1" x14ac:dyDescent="0.35">
      <c r="A21" s="158"/>
      <c r="B21" s="131"/>
      <c r="C21" s="131"/>
      <c r="D21" s="176"/>
      <c r="E21" s="176"/>
      <c r="F21" s="131"/>
      <c r="G21" s="176"/>
      <c r="H21" s="176"/>
      <c r="I21" s="131"/>
      <c r="J21" s="176"/>
      <c r="K21" s="176"/>
      <c r="L21" s="131"/>
      <c r="M21" s="176"/>
      <c r="N21" s="176"/>
    </row>
    <row r="22" spans="1:14" s="215" customFormat="1" ht="15" customHeight="1" x14ac:dyDescent="0.35">
      <c r="A22" s="217"/>
      <c r="B22" s="206" t="s">
        <v>14</v>
      </c>
      <c r="C22" s="195"/>
      <c r="D22" s="207">
        <f>SUM(D23:D24)</f>
        <v>26</v>
      </c>
      <c r="E22" s="208">
        <f>D22/D10</f>
        <v>5.701754385964912E-2</v>
      </c>
      <c r="F22" s="195"/>
      <c r="G22" s="209">
        <f>SUM(G23:G24)</f>
        <v>125</v>
      </c>
      <c r="H22" s="208">
        <f>G22/G10</f>
        <v>4.8885412592882281E-2</v>
      </c>
      <c r="I22" s="195"/>
      <c r="J22" s="207">
        <f>SUM(J23:J24)</f>
        <v>1.0000000000000002</v>
      </c>
      <c r="K22" s="208">
        <f>J22/J10</f>
        <v>2.2727272727272731E-2</v>
      </c>
      <c r="L22" s="195"/>
      <c r="M22" s="210">
        <f>SUM(M23:M24)</f>
        <v>152</v>
      </c>
      <c r="N22" s="208">
        <f>M22/M10</f>
        <v>4.9721949623814196E-2</v>
      </c>
    </row>
    <row r="23" spans="1:14" x14ac:dyDescent="0.35">
      <c r="A23" s="205"/>
      <c r="B23" s="44" t="s">
        <v>138</v>
      </c>
      <c r="C23" s="180"/>
      <c r="D23" s="139">
        <v>12</v>
      </c>
      <c r="E23" s="140">
        <f t="shared" ref="E23:E24" si="7">D23/$D$22</f>
        <v>0.46153846153846156</v>
      </c>
      <c r="F23" s="180"/>
      <c r="G23" s="141">
        <v>36</v>
      </c>
      <c r="H23" s="140">
        <f t="shared" ref="H23:H24" si="8">G23/$G$22</f>
        <v>0.28799999999999998</v>
      </c>
      <c r="I23" s="180"/>
      <c r="J23" s="139">
        <v>1.0000000000000002</v>
      </c>
      <c r="K23" s="140">
        <f t="shared" ref="K23:K24" si="9">J23/$J$22</f>
        <v>1</v>
      </c>
      <c r="L23" s="180"/>
      <c r="M23" s="186">
        <f>SUM(D23,G23,J23)</f>
        <v>49</v>
      </c>
      <c r="N23" s="140">
        <f t="shared" ref="N23:N24" si="10">M23/$M$22</f>
        <v>0.32236842105263158</v>
      </c>
    </row>
    <row r="24" spans="1:14" x14ac:dyDescent="0.35">
      <c r="A24" s="205"/>
      <c r="B24" s="214" t="s">
        <v>139</v>
      </c>
      <c r="C24" s="180"/>
      <c r="D24" s="146">
        <v>14</v>
      </c>
      <c r="E24" s="212">
        <f t="shared" si="7"/>
        <v>0.53846153846153844</v>
      </c>
      <c r="F24" s="180"/>
      <c r="G24" s="148">
        <v>89</v>
      </c>
      <c r="H24" s="212">
        <f t="shared" si="8"/>
        <v>0.71199999999999997</v>
      </c>
      <c r="I24" s="180"/>
      <c r="J24" s="146">
        <v>0</v>
      </c>
      <c r="K24" s="212">
        <f t="shared" si="9"/>
        <v>0</v>
      </c>
      <c r="L24" s="180"/>
      <c r="M24" s="213">
        <f>SUM(D24,G24,J24)</f>
        <v>103</v>
      </c>
      <c r="N24" s="212">
        <f t="shared" si="10"/>
        <v>0.67763157894736847</v>
      </c>
    </row>
    <row r="25" spans="1:14" ht="10" customHeight="1" x14ac:dyDescent="0.35">
      <c r="A25" s="158"/>
      <c r="B25" s="131"/>
      <c r="C25" s="131"/>
      <c r="D25" s="176"/>
      <c r="E25" s="176"/>
      <c r="F25" s="131"/>
      <c r="G25" s="176"/>
      <c r="H25" s="176"/>
      <c r="I25" s="131"/>
      <c r="J25" s="176"/>
      <c r="K25" s="176"/>
      <c r="L25" s="131"/>
      <c r="M25" s="176"/>
      <c r="N25" s="176"/>
    </row>
    <row r="26" spans="1:14" s="215" customFormat="1" ht="15" customHeight="1" x14ac:dyDescent="0.35">
      <c r="A26" s="217"/>
      <c r="B26" s="206" t="s">
        <v>15</v>
      </c>
      <c r="C26" s="195"/>
      <c r="D26" s="207">
        <f>SUM(D27:D28)</f>
        <v>32</v>
      </c>
      <c r="E26" s="208">
        <f>D26/D10</f>
        <v>7.0175438596491224E-2</v>
      </c>
      <c r="F26" s="195"/>
      <c r="G26" s="209">
        <f>SUM(G27:G28)</f>
        <v>151</v>
      </c>
      <c r="H26" s="208">
        <f>G26/G10</f>
        <v>5.9053578412201796E-2</v>
      </c>
      <c r="I26" s="195"/>
      <c r="J26" s="207">
        <f>SUM(J27:J28)</f>
        <v>5</v>
      </c>
      <c r="K26" s="208">
        <f>J26/J10</f>
        <v>0.11363636363636363</v>
      </c>
      <c r="L26" s="195"/>
      <c r="M26" s="210">
        <f>SUM(M27:M28)</f>
        <v>188</v>
      </c>
      <c r="N26" s="208">
        <f>M26/M10</f>
        <v>6.1498200850507036E-2</v>
      </c>
    </row>
    <row r="27" spans="1:14" x14ac:dyDescent="0.35">
      <c r="A27" s="205"/>
      <c r="B27" s="44" t="s">
        <v>138</v>
      </c>
      <c r="C27" s="180"/>
      <c r="D27" s="139">
        <v>15</v>
      </c>
      <c r="E27" s="140">
        <f t="shared" ref="E27:E28" si="11">D27/$D$26</f>
        <v>0.46875</v>
      </c>
      <c r="F27" s="180"/>
      <c r="G27" s="141">
        <v>41</v>
      </c>
      <c r="H27" s="140">
        <f t="shared" ref="H27:H28" si="12">G27/$G$26</f>
        <v>0.27152317880794702</v>
      </c>
      <c r="I27" s="180"/>
      <c r="J27" s="139">
        <v>1</v>
      </c>
      <c r="K27" s="140">
        <f t="shared" ref="K27:K28" si="13">J27/$J$26</f>
        <v>0.2</v>
      </c>
      <c r="L27" s="180"/>
      <c r="M27" s="186">
        <f>SUM(D27,G27,J27)</f>
        <v>57</v>
      </c>
      <c r="N27" s="140">
        <f t="shared" ref="N27:N28" si="14">M27/$M$26</f>
        <v>0.30319148936170215</v>
      </c>
    </row>
    <row r="28" spans="1:14" x14ac:dyDescent="0.35">
      <c r="A28" s="205"/>
      <c r="B28" s="214" t="s">
        <v>139</v>
      </c>
      <c r="C28" s="180"/>
      <c r="D28" s="146">
        <v>17</v>
      </c>
      <c r="E28" s="212">
        <f t="shared" si="11"/>
        <v>0.53125</v>
      </c>
      <c r="F28" s="180"/>
      <c r="G28" s="148">
        <v>110</v>
      </c>
      <c r="H28" s="212">
        <f t="shared" si="12"/>
        <v>0.72847682119205293</v>
      </c>
      <c r="I28" s="180"/>
      <c r="J28" s="146">
        <v>4</v>
      </c>
      <c r="K28" s="212">
        <f t="shared" si="13"/>
        <v>0.8</v>
      </c>
      <c r="L28" s="180"/>
      <c r="M28" s="213">
        <f>SUM(D28,G28,J28)</f>
        <v>131</v>
      </c>
      <c r="N28" s="212">
        <f t="shared" si="14"/>
        <v>0.69680851063829785</v>
      </c>
    </row>
    <row r="29" spans="1:14" ht="10" customHeight="1" x14ac:dyDescent="0.35">
      <c r="A29" s="158"/>
      <c r="B29" s="131"/>
      <c r="C29" s="131"/>
      <c r="D29" s="176"/>
      <c r="E29" s="176"/>
      <c r="F29" s="131"/>
      <c r="G29" s="176"/>
      <c r="H29" s="176"/>
      <c r="I29" s="131"/>
      <c r="J29" s="176"/>
      <c r="K29" s="176"/>
      <c r="L29" s="131"/>
      <c r="M29" s="176"/>
      <c r="N29" s="176"/>
    </row>
    <row r="30" spans="1:14" s="215" customFormat="1" ht="27" customHeight="1" x14ac:dyDescent="0.35">
      <c r="A30" s="217"/>
      <c r="B30" s="220" t="s">
        <v>302</v>
      </c>
      <c r="C30" s="195"/>
      <c r="D30" s="207">
        <f>SUM(D31:D32)</f>
        <v>0</v>
      </c>
      <c r="E30" s="208">
        <f>D30/D10</f>
        <v>0</v>
      </c>
      <c r="F30" s="195"/>
      <c r="G30" s="209">
        <f>SUM(G31:G32)</f>
        <v>38</v>
      </c>
      <c r="H30" s="208">
        <f>G30/G10</f>
        <v>1.4861165428236215E-2</v>
      </c>
      <c r="I30" s="195"/>
      <c r="J30" s="207">
        <f>SUM(J31:J32)</f>
        <v>0</v>
      </c>
      <c r="K30" s="208">
        <f>J30/J10</f>
        <v>0</v>
      </c>
      <c r="L30" s="195"/>
      <c r="M30" s="210">
        <f>SUM(M31:M32)</f>
        <v>38</v>
      </c>
      <c r="N30" s="208">
        <f>M30/M10</f>
        <v>1.2430487405953549E-2</v>
      </c>
    </row>
    <row r="31" spans="1:14" x14ac:dyDescent="0.35">
      <c r="A31" s="205"/>
      <c r="B31" s="44" t="s">
        <v>138</v>
      </c>
      <c r="C31" s="180"/>
      <c r="D31" s="139">
        <v>0</v>
      </c>
      <c r="E31" s="140">
        <v>0</v>
      </c>
      <c r="F31" s="180"/>
      <c r="G31" s="141">
        <v>4</v>
      </c>
      <c r="H31" s="140">
        <f t="shared" ref="H31:H32" si="15">G31/$G$30</f>
        <v>0.10526315789473684</v>
      </c>
      <c r="I31" s="180"/>
      <c r="J31" s="139">
        <v>0</v>
      </c>
      <c r="K31" s="140">
        <f>IFERROR(J31/$J$30,0)</f>
        <v>0</v>
      </c>
      <c r="L31" s="180"/>
      <c r="M31" s="186">
        <f>SUM(D31,G31,J31)</f>
        <v>4</v>
      </c>
      <c r="N31" s="140">
        <f t="shared" ref="N31:N32" si="16">M31/$M$30</f>
        <v>0.10526315789473684</v>
      </c>
    </row>
    <row r="32" spans="1:14" x14ac:dyDescent="0.35">
      <c r="A32" s="205"/>
      <c r="B32" s="214" t="s">
        <v>139</v>
      </c>
      <c r="C32" s="180"/>
      <c r="D32" s="146">
        <v>0</v>
      </c>
      <c r="E32" s="212">
        <v>0</v>
      </c>
      <c r="F32" s="180"/>
      <c r="G32" s="148">
        <v>34</v>
      </c>
      <c r="H32" s="212">
        <f t="shared" si="15"/>
        <v>0.89473684210526316</v>
      </c>
      <c r="I32" s="180"/>
      <c r="J32" s="146">
        <v>0</v>
      </c>
      <c r="K32" s="212">
        <f>IFERROR(J32/$J$30,0)</f>
        <v>0</v>
      </c>
      <c r="L32" s="180"/>
      <c r="M32" s="213">
        <f>SUM(D32,G32,J32)</f>
        <v>34</v>
      </c>
      <c r="N32" s="212">
        <f t="shared" si="16"/>
        <v>0.89473684210526316</v>
      </c>
    </row>
    <row r="33" spans="1:14" ht="10" customHeight="1" x14ac:dyDescent="0.35">
      <c r="A33" s="158"/>
      <c r="B33" s="131"/>
      <c r="C33" s="131"/>
      <c r="D33" s="176"/>
      <c r="E33" s="176"/>
      <c r="F33" s="131"/>
      <c r="G33" s="176"/>
      <c r="H33" s="176"/>
      <c r="I33" s="131"/>
      <c r="J33" s="176"/>
      <c r="K33" s="176"/>
      <c r="L33" s="131"/>
      <c r="M33" s="176"/>
      <c r="N33" s="176"/>
    </row>
    <row r="34" spans="1:14" s="215" customFormat="1" ht="15" customHeight="1" x14ac:dyDescent="0.35">
      <c r="A34" s="217"/>
      <c r="B34" s="206" t="s">
        <v>16</v>
      </c>
      <c r="C34" s="195"/>
      <c r="D34" s="207">
        <f>SUM(D35:D36)</f>
        <v>364</v>
      </c>
      <c r="E34" s="208">
        <f>D34/D10</f>
        <v>0.79824561403508776</v>
      </c>
      <c r="F34" s="195"/>
      <c r="G34" s="209">
        <f>SUM(G35:G36)</f>
        <v>2058</v>
      </c>
      <c r="H34" s="208">
        <f>G34/G10</f>
        <v>0.80484943292921396</v>
      </c>
      <c r="I34" s="195"/>
      <c r="J34" s="207">
        <f>SUM(J35:J36)</f>
        <v>34</v>
      </c>
      <c r="K34" s="208">
        <f>J34/J10</f>
        <v>0.77272727272727271</v>
      </c>
      <c r="L34" s="195"/>
      <c r="M34" s="210">
        <f>SUM(M35:M36)</f>
        <v>2456</v>
      </c>
      <c r="N34" s="208">
        <f>M34/M10</f>
        <v>0.80340202813215567</v>
      </c>
    </row>
    <row r="35" spans="1:14" x14ac:dyDescent="0.35">
      <c r="A35" s="205"/>
      <c r="B35" s="44" t="s">
        <v>138</v>
      </c>
      <c r="C35" s="180"/>
      <c r="D35" s="139">
        <v>189</v>
      </c>
      <c r="E35" s="140">
        <f>D35/$D$34</f>
        <v>0.51923076923076927</v>
      </c>
      <c r="F35" s="180"/>
      <c r="G35" s="141">
        <v>709</v>
      </c>
      <c r="H35" s="140">
        <f t="shared" ref="H35:H36" si="17">G35/$G$34</f>
        <v>0.34450923226433433</v>
      </c>
      <c r="I35" s="180"/>
      <c r="J35" s="139">
        <v>15</v>
      </c>
      <c r="K35" s="140">
        <f t="shared" ref="K35:K36" si="18">J35/$J$34</f>
        <v>0.44117647058823528</v>
      </c>
      <c r="L35" s="180"/>
      <c r="M35" s="186">
        <f>SUM(D35,G35,J35)</f>
        <v>913</v>
      </c>
      <c r="N35" s="140">
        <f t="shared" ref="N35:N36" si="19">M35/$M$34</f>
        <v>0.37174267100977199</v>
      </c>
    </row>
    <row r="36" spans="1:14" x14ac:dyDescent="0.35">
      <c r="A36" s="205"/>
      <c r="B36" s="214" t="s">
        <v>139</v>
      </c>
      <c r="C36" s="180"/>
      <c r="D36" s="146">
        <v>175</v>
      </c>
      <c r="E36" s="212">
        <f>D36/$D$34</f>
        <v>0.48076923076923078</v>
      </c>
      <c r="F36" s="180"/>
      <c r="G36" s="148">
        <v>1349</v>
      </c>
      <c r="H36" s="212">
        <f t="shared" si="17"/>
        <v>0.65549076773566572</v>
      </c>
      <c r="I36" s="180"/>
      <c r="J36" s="146">
        <v>19</v>
      </c>
      <c r="K36" s="212">
        <f t="shared" si="18"/>
        <v>0.55882352941176472</v>
      </c>
      <c r="L36" s="180"/>
      <c r="M36" s="213">
        <f>SUM(D36,G36,J36)</f>
        <v>1543</v>
      </c>
      <c r="N36" s="212">
        <f t="shared" si="19"/>
        <v>0.62825732899022801</v>
      </c>
    </row>
    <row r="37" spans="1:14" ht="10" customHeight="1" x14ac:dyDescent="0.35">
      <c r="A37" s="158"/>
      <c r="B37" s="131"/>
      <c r="C37" s="131"/>
      <c r="D37" s="176"/>
      <c r="E37" s="176"/>
      <c r="F37" s="131"/>
      <c r="G37" s="176"/>
      <c r="H37" s="176"/>
      <c r="I37" s="131"/>
      <c r="J37" s="176"/>
      <c r="K37" s="176"/>
      <c r="L37" s="131"/>
      <c r="M37" s="176"/>
      <c r="N37" s="176"/>
    </row>
    <row r="38" spans="1:14" s="215" customFormat="1" ht="15" customHeight="1" x14ac:dyDescent="0.35">
      <c r="A38" s="217"/>
      <c r="B38" s="206" t="s">
        <v>43</v>
      </c>
      <c r="C38" s="195"/>
      <c r="D38" s="207">
        <f>SUM(D39:D40)</f>
        <v>8</v>
      </c>
      <c r="E38" s="208">
        <f>D38/D10</f>
        <v>1.7543859649122806E-2</v>
      </c>
      <c r="F38" s="195"/>
      <c r="G38" s="209">
        <f>SUM(G39:G40)</f>
        <v>32</v>
      </c>
      <c r="H38" s="208">
        <f>G38/G10</f>
        <v>1.2514665623777864E-2</v>
      </c>
      <c r="I38" s="195"/>
      <c r="J38" s="207">
        <f>SUM(J39:J40)</f>
        <v>0</v>
      </c>
      <c r="K38" s="208">
        <f>J38/J10</f>
        <v>0</v>
      </c>
      <c r="L38" s="195"/>
      <c r="M38" s="210">
        <f>SUM(M39:M40)</f>
        <v>40</v>
      </c>
      <c r="N38" s="208">
        <f>M38/M10</f>
        <v>1.3084723585214262E-2</v>
      </c>
    </row>
    <row r="39" spans="1:14" x14ac:dyDescent="0.35">
      <c r="A39" s="205"/>
      <c r="B39" s="44" t="s">
        <v>138</v>
      </c>
      <c r="C39" s="180"/>
      <c r="D39" s="139">
        <v>3</v>
      </c>
      <c r="E39" s="140">
        <f>D39/$D$38</f>
        <v>0.375</v>
      </c>
      <c r="F39" s="180"/>
      <c r="G39" s="141">
        <v>9</v>
      </c>
      <c r="H39" s="140">
        <f>G39/$G$38</f>
        <v>0.28125</v>
      </c>
      <c r="I39" s="180"/>
      <c r="J39" s="139">
        <v>0</v>
      </c>
      <c r="K39" s="140">
        <f>IFERROR(J39/$J$38,0)</f>
        <v>0</v>
      </c>
      <c r="L39" s="180"/>
      <c r="M39" s="186">
        <f>SUM(D39,G39,J39)</f>
        <v>12</v>
      </c>
      <c r="N39" s="140">
        <f>M39/$M$38</f>
        <v>0.3</v>
      </c>
    </row>
    <row r="40" spans="1:14" x14ac:dyDescent="0.35">
      <c r="A40" s="205"/>
      <c r="B40" s="211" t="s">
        <v>139</v>
      </c>
      <c r="C40" s="180"/>
      <c r="D40" s="146">
        <v>5</v>
      </c>
      <c r="E40" s="212">
        <f>D40/$D$38</f>
        <v>0.625</v>
      </c>
      <c r="F40" s="180"/>
      <c r="G40" s="148">
        <v>23</v>
      </c>
      <c r="H40" s="212">
        <f>G40/$G$38</f>
        <v>0.71875</v>
      </c>
      <c r="I40" s="180"/>
      <c r="J40" s="146">
        <v>0</v>
      </c>
      <c r="K40" s="212">
        <f>IFERROR(J40/$J$38,0)</f>
        <v>0</v>
      </c>
      <c r="L40" s="180"/>
      <c r="M40" s="213">
        <f>SUM(D40,G40,J40)</f>
        <v>28</v>
      </c>
      <c r="N40" s="212">
        <f>M40/$M$38</f>
        <v>0.7</v>
      </c>
    </row>
    <row r="41" spans="1:14" ht="10" customHeight="1" x14ac:dyDescent="0.35">
      <c r="A41" s="158"/>
      <c r="B41" s="131"/>
      <c r="C41" s="131"/>
      <c r="D41" s="176"/>
      <c r="E41" s="176"/>
      <c r="F41" s="131"/>
      <c r="G41" s="176"/>
      <c r="H41" s="176"/>
      <c r="I41" s="131"/>
      <c r="J41" s="176"/>
      <c r="K41" s="176"/>
      <c r="L41" s="131"/>
      <c r="M41" s="176"/>
      <c r="N41" s="176"/>
    </row>
    <row r="42" spans="1:14" s="215" customFormat="1" ht="15" customHeight="1" x14ac:dyDescent="0.35">
      <c r="A42" s="217"/>
      <c r="B42" s="206" t="s">
        <v>303</v>
      </c>
      <c r="C42" s="195"/>
      <c r="D42" s="207">
        <f>SUM(D43:D44)</f>
        <v>2</v>
      </c>
      <c r="E42" s="208">
        <f>D42/D10</f>
        <v>4.3859649122807015E-3</v>
      </c>
      <c r="F42" s="195"/>
      <c r="G42" s="209">
        <f>SUM(G43:G44)</f>
        <v>19</v>
      </c>
      <c r="H42" s="208">
        <f>G42/G10</f>
        <v>7.4305827141181073E-3</v>
      </c>
      <c r="I42" s="195"/>
      <c r="J42" s="207">
        <f>SUM(J43:J44)</f>
        <v>0</v>
      </c>
      <c r="K42" s="208">
        <f>J42/J10</f>
        <v>0</v>
      </c>
      <c r="L42" s="195"/>
      <c r="M42" s="210">
        <f>SUM(M43:M44)</f>
        <v>21</v>
      </c>
      <c r="N42" s="208">
        <f>M42/M10</f>
        <v>6.8694798822374874E-3</v>
      </c>
    </row>
    <row r="43" spans="1:14" x14ac:dyDescent="0.35">
      <c r="A43" s="205"/>
      <c r="B43" s="44" t="s">
        <v>138</v>
      </c>
      <c r="C43" s="180"/>
      <c r="D43" s="139">
        <v>1</v>
      </c>
      <c r="E43" s="140">
        <f>D43/$D$42</f>
        <v>0.5</v>
      </c>
      <c r="F43" s="180"/>
      <c r="G43" s="141">
        <v>2</v>
      </c>
      <c r="H43" s="140">
        <f>G43/$G$42</f>
        <v>0.10526315789473684</v>
      </c>
      <c r="I43" s="180"/>
      <c r="J43" s="139">
        <v>0</v>
      </c>
      <c r="K43" s="140">
        <v>0</v>
      </c>
      <c r="L43" s="180"/>
      <c r="M43" s="186">
        <f>SUM(D43,G43,J43)</f>
        <v>3</v>
      </c>
      <c r="N43" s="140">
        <f>M43/$M$42</f>
        <v>0.14285714285714285</v>
      </c>
    </row>
    <row r="44" spans="1:14" x14ac:dyDescent="0.35">
      <c r="A44" s="205"/>
      <c r="B44" s="211" t="s">
        <v>139</v>
      </c>
      <c r="C44" s="180"/>
      <c r="D44" s="146">
        <v>1</v>
      </c>
      <c r="E44" s="212">
        <f>D44/$D$42</f>
        <v>0.5</v>
      </c>
      <c r="F44" s="180"/>
      <c r="G44" s="148">
        <v>17</v>
      </c>
      <c r="H44" s="212">
        <f>G44/$G$42</f>
        <v>0.89473684210526316</v>
      </c>
      <c r="I44" s="180"/>
      <c r="J44" s="146">
        <v>0</v>
      </c>
      <c r="K44" s="212">
        <v>0</v>
      </c>
      <c r="L44" s="180"/>
      <c r="M44" s="213">
        <f>SUM(D44,G44,J44)</f>
        <v>18</v>
      </c>
      <c r="N44" s="212">
        <f>M44/$M$42</f>
        <v>0.8571428571428571</v>
      </c>
    </row>
    <row r="45" spans="1:14" ht="10" customHeight="1" x14ac:dyDescent="0.35">
      <c r="A45" s="158"/>
      <c r="B45" s="131"/>
      <c r="C45" s="131"/>
      <c r="D45" s="176"/>
      <c r="E45" s="176"/>
      <c r="F45" s="131"/>
      <c r="G45" s="176"/>
      <c r="H45" s="176"/>
      <c r="I45" s="131"/>
      <c r="J45" s="176"/>
      <c r="K45" s="176"/>
      <c r="L45" s="131"/>
      <c r="M45" s="176"/>
      <c r="N45" s="176"/>
    </row>
    <row r="46" spans="1:14" s="215" customFormat="1" ht="15" customHeight="1" x14ac:dyDescent="0.35">
      <c r="A46" s="217"/>
      <c r="B46" s="206" t="s">
        <v>304</v>
      </c>
      <c r="C46" s="195"/>
      <c r="D46" s="207">
        <f>SUM(D47:D48)</f>
        <v>0</v>
      </c>
      <c r="E46" s="208">
        <f>D46/D10</f>
        <v>0</v>
      </c>
      <c r="F46" s="195"/>
      <c r="G46" s="209">
        <f>SUM(G47:G48)</f>
        <v>0</v>
      </c>
      <c r="H46" s="208">
        <f>G46/G10</f>
        <v>0</v>
      </c>
      <c r="I46" s="195"/>
      <c r="J46" s="207">
        <f>SUM(J47:J48)</f>
        <v>0</v>
      </c>
      <c r="K46" s="208">
        <f>J46/J10</f>
        <v>0</v>
      </c>
      <c r="L46" s="195"/>
      <c r="M46" s="210">
        <f>SUM(M47:M48)</f>
        <v>0</v>
      </c>
      <c r="N46" s="208">
        <f>M46/M10</f>
        <v>0</v>
      </c>
    </row>
    <row r="47" spans="1:14" x14ac:dyDescent="0.35">
      <c r="A47" s="205"/>
      <c r="B47" s="44" t="s">
        <v>138</v>
      </c>
      <c r="C47" s="180"/>
      <c r="D47" s="139">
        <v>0</v>
      </c>
      <c r="E47" s="140">
        <v>0</v>
      </c>
      <c r="F47" s="180"/>
      <c r="G47" s="141">
        <v>0</v>
      </c>
      <c r="H47" s="140">
        <v>0</v>
      </c>
      <c r="I47" s="180"/>
      <c r="J47" s="139">
        <v>0</v>
      </c>
      <c r="K47" s="140">
        <v>0</v>
      </c>
      <c r="L47" s="180"/>
      <c r="M47" s="186">
        <f>SUM(D47,G47,J47)</f>
        <v>0</v>
      </c>
      <c r="N47" s="140">
        <f>M47/$M$10</f>
        <v>0</v>
      </c>
    </row>
    <row r="48" spans="1:14" ht="15" thickBot="1" x14ac:dyDescent="0.4">
      <c r="A48" s="205"/>
      <c r="B48" s="216" t="s">
        <v>139</v>
      </c>
      <c r="C48" s="180"/>
      <c r="D48" s="192">
        <v>0</v>
      </c>
      <c r="E48" s="344">
        <v>0</v>
      </c>
      <c r="F48" s="180"/>
      <c r="G48" s="191">
        <v>0</v>
      </c>
      <c r="H48" s="190">
        <v>0</v>
      </c>
      <c r="I48" s="180"/>
      <c r="J48" s="192">
        <v>0</v>
      </c>
      <c r="K48" s="190">
        <v>0</v>
      </c>
      <c r="L48" s="180"/>
      <c r="M48" s="189">
        <f>SUM(D48,G48,J48)</f>
        <v>0</v>
      </c>
      <c r="N48" s="190">
        <f>M48/$M$10</f>
        <v>0</v>
      </c>
    </row>
    <row r="49" spans="2:13" s="1" customFormat="1" ht="12" customHeight="1" thickTop="1" x14ac:dyDescent="0.25">
      <c r="D49" s="120"/>
      <c r="E49" s="155"/>
      <c r="F49" s="156"/>
      <c r="G49" s="156"/>
      <c r="H49" s="155"/>
      <c r="I49" s="155"/>
      <c r="J49" s="156"/>
      <c r="K49" s="156"/>
      <c r="L49" s="79"/>
      <c r="M49" s="79"/>
    </row>
    <row r="50" spans="2:13" s="1" customFormat="1" ht="12" customHeight="1" x14ac:dyDescent="0.25">
      <c r="B50" s="471" t="s">
        <v>203</v>
      </c>
      <c r="C50" s="471"/>
      <c r="D50" s="471"/>
      <c r="E50" s="471"/>
      <c r="F50" s="471"/>
      <c r="G50" s="471"/>
      <c r="H50" s="471"/>
      <c r="I50" s="471"/>
      <c r="J50" s="471"/>
      <c r="K50" s="471"/>
      <c r="L50" s="471"/>
      <c r="M50" s="471"/>
    </row>
    <row r="51" spans="2:13" s="1" customFormat="1" ht="12" customHeight="1" x14ac:dyDescent="0.25">
      <c r="B51" s="157" t="s">
        <v>46</v>
      </c>
      <c r="D51" s="120"/>
      <c r="E51" s="157"/>
      <c r="F51" s="157"/>
      <c r="G51" s="158"/>
      <c r="H51" s="157"/>
      <c r="I51" s="157"/>
      <c r="J51" s="157"/>
      <c r="K51" s="158"/>
      <c r="L51" s="107"/>
      <c r="M51" s="107"/>
    </row>
    <row r="52" spans="2:13" s="1" customFormat="1" ht="12" customHeight="1" x14ac:dyDescent="0.25">
      <c r="B52" s="159" t="s">
        <v>47</v>
      </c>
      <c r="D52" s="120"/>
      <c r="E52" s="159"/>
      <c r="F52" s="159"/>
      <c r="G52" s="158"/>
      <c r="H52" s="159"/>
      <c r="I52" s="159"/>
      <c r="J52" s="159"/>
      <c r="K52" s="158"/>
      <c r="L52" s="107"/>
      <c r="M52" s="107"/>
    </row>
    <row r="53" spans="2:13" s="1" customFormat="1" ht="12" customHeight="1" x14ac:dyDescent="0.25">
      <c r="B53" s="503" t="s">
        <v>157</v>
      </c>
      <c r="C53" s="503"/>
      <c r="D53" s="503"/>
      <c r="E53" s="503"/>
      <c r="F53" s="107"/>
      <c r="G53" s="107"/>
      <c r="H53" s="107"/>
      <c r="I53" s="107"/>
      <c r="J53" s="107"/>
      <c r="K53" s="107"/>
      <c r="L53" s="107"/>
      <c r="M53" s="107"/>
    </row>
    <row r="54" spans="2:13" s="1" customFormat="1" ht="12" customHeight="1" x14ac:dyDescent="0.25">
      <c r="B54" s="473" t="s">
        <v>335</v>
      </c>
      <c r="C54" s="473"/>
      <c r="D54" s="473"/>
      <c r="E54" s="473"/>
      <c r="F54" s="473"/>
      <c r="G54" s="473"/>
      <c r="H54" s="473"/>
      <c r="I54" s="473"/>
      <c r="J54" s="473"/>
      <c r="K54" s="473"/>
      <c r="L54" s="473"/>
      <c r="M54" s="473"/>
    </row>
    <row r="55" spans="2:13" s="1" customFormat="1" ht="12.5" x14ac:dyDescent="0.25">
      <c r="E55" s="158"/>
    </row>
    <row r="56" spans="2:13" s="1" customFormat="1" ht="12" customHeight="1" x14ac:dyDescent="0.25">
      <c r="E56" s="158"/>
    </row>
    <row r="63" spans="2:13" x14ac:dyDescent="0.35">
      <c r="B63" s="218"/>
    </row>
  </sheetData>
  <customSheetViews>
    <customSheetView guid="{2806289E-E2A8-4B9B-A15C-380DC7171E03}" showPageBreaks="1" showGridLines="0" view="pageLayout" topLeftCell="A15">
      <selection activeCell="B40" sqref="B40"/>
      <pageMargins left="0.75" right="0.75" top="0.75" bottom="0.75" header="0.5" footer="0.5"/>
      <pageSetup orientation="portrait" r:id="rId1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  <customSheetView guid="{F3B5803E-F644-4017-98FB-3DB746882656}" showPageBreaks="1" showGridLines="0" view="pageLayout" topLeftCell="A13">
      <selection activeCell="G34" sqref="G34"/>
      <pageMargins left="0.75" right="0.75" top="0.75" bottom="0.75" header="0.5" footer="0.5"/>
      <pageSetup orientation="portrait" r:id="rId2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</customSheetViews>
  <mergeCells count="12">
    <mergeCell ref="B50:M50"/>
    <mergeCell ref="B54:M54"/>
    <mergeCell ref="B4:N4"/>
    <mergeCell ref="D6:E6"/>
    <mergeCell ref="G6:H6"/>
    <mergeCell ref="J6:K6"/>
    <mergeCell ref="M6:N6"/>
    <mergeCell ref="D7:E7"/>
    <mergeCell ref="G7:H7"/>
    <mergeCell ref="J7:K7"/>
    <mergeCell ref="M7:N7"/>
    <mergeCell ref="B53:E53"/>
  </mergeCells>
  <hyperlinks>
    <hyperlink ref="B2" location="ToC!A1" display="Table of Contents" xr:uid="{0B4E7EE2-E4EF-4CF0-802F-C3236D00DB09}"/>
  </hyperlinks>
  <pageMargins left="0.75" right="0.75" top="0.75" bottom="0.75" header="0.5" footer="0.5"/>
  <pageSetup orientation="portrait" r:id="rId3"/>
  <headerFooter>
    <oddHeader>&amp;L&amp;"Arial,Italic"&amp;10ADEA Survey of Allied Dental Program Directors, 2018 Summary and Results</oddHeader>
    <oddFooter>&amp;L&amp;"Arial,Regular"&amp;10July 2019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 tint="-0.499984740745262"/>
    <pageSetUpPr autoPageBreaks="0"/>
  </sheetPr>
  <dimension ref="A1:O27"/>
  <sheetViews>
    <sheetView showGridLines="0" zoomScaleNormal="100" workbookViewId="0"/>
  </sheetViews>
  <sheetFormatPr defaultColWidth="8.81640625" defaultRowHeight="14.5" x14ac:dyDescent="0.35"/>
  <cols>
    <col min="1" max="1" width="2.26953125" customWidth="1"/>
    <col min="2" max="2" width="35.81640625" customWidth="1"/>
    <col min="3" max="3" width="2" customWidth="1"/>
    <col min="4" max="5" width="8.26953125" customWidth="1"/>
    <col min="6" max="6" width="1.453125" customWidth="1"/>
    <col min="7" max="8" width="8.26953125" customWidth="1"/>
    <col min="9" max="9" width="1.453125" customWidth="1"/>
    <col min="10" max="11" width="8.26953125" customWidth="1"/>
    <col min="12" max="12" width="1.453125" customWidth="1"/>
    <col min="13" max="14" width="8.26953125" customWidth="1"/>
  </cols>
  <sheetData>
    <row r="1" spans="1:15" s="1" customFormat="1" ht="12.75" customHeight="1" x14ac:dyDescent="0.25">
      <c r="E1" s="3"/>
      <c r="H1" s="3"/>
      <c r="I1" s="3"/>
      <c r="L1" s="3"/>
      <c r="M1" s="3"/>
    </row>
    <row r="2" spans="1:15" s="1" customFormat="1" ht="12.75" customHeight="1" x14ac:dyDescent="0.35">
      <c r="B2" s="78" t="s">
        <v>25</v>
      </c>
      <c r="E2" s="3"/>
      <c r="H2" s="3"/>
      <c r="I2" s="3"/>
      <c r="L2" s="3"/>
      <c r="M2" s="3"/>
    </row>
    <row r="3" spans="1:15" s="1" customFormat="1" ht="12.75" customHeight="1" x14ac:dyDescent="0.25">
      <c r="E3" s="3"/>
      <c r="H3" s="3"/>
      <c r="I3" s="3"/>
      <c r="L3" s="3"/>
      <c r="M3" s="3"/>
    </row>
    <row r="4" spans="1:15" x14ac:dyDescent="0.35">
      <c r="A4" s="1"/>
      <c r="B4" s="474" t="s">
        <v>64</v>
      </c>
      <c r="C4" s="474"/>
      <c r="D4" s="474"/>
      <c r="E4" s="474"/>
      <c r="F4" s="474"/>
      <c r="G4" s="474"/>
      <c r="H4" s="474"/>
      <c r="I4" s="474"/>
      <c r="J4" s="474"/>
      <c r="K4" s="474"/>
      <c r="L4" s="474"/>
      <c r="M4" s="474"/>
      <c r="N4" s="474"/>
    </row>
    <row r="5" spans="1:15" ht="12.75" customHeight="1" x14ac:dyDescent="0.35">
      <c r="A5" s="1"/>
      <c r="B5" s="13"/>
      <c r="C5" s="13"/>
      <c r="D5" s="13"/>
      <c r="E5" s="13"/>
      <c r="F5" s="13"/>
      <c r="G5" s="13"/>
      <c r="H5" s="13"/>
      <c r="I5" s="13"/>
      <c r="J5" s="2"/>
      <c r="K5" s="2"/>
      <c r="L5" s="13"/>
      <c r="M5" s="2"/>
      <c r="N5" s="2"/>
    </row>
    <row r="6" spans="1:15" x14ac:dyDescent="0.35">
      <c r="A6" s="1"/>
      <c r="B6" s="1"/>
      <c r="C6" s="1"/>
      <c r="D6" s="476" t="s">
        <v>4</v>
      </c>
      <c r="E6" s="476"/>
      <c r="F6" s="16"/>
      <c r="G6" s="476" t="s">
        <v>5</v>
      </c>
      <c r="H6" s="476"/>
      <c r="I6" s="16"/>
      <c r="J6" s="476" t="s">
        <v>26</v>
      </c>
      <c r="K6" s="476"/>
      <c r="L6" s="16"/>
      <c r="M6" s="476" t="s">
        <v>3</v>
      </c>
      <c r="N6" s="476"/>
    </row>
    <row r="7" spans="1:15" x14ac:dyDescent="0.35">
      <c r="A7" s="1"/>
      <c r="B7" s="3"/>
      <c r="C7" s="3"/>
      <c r="D7" s="475" t="s">
        <v>257</v>
      </c>
      <c r="E7" s="475"/>
      <c r="F7" s="3"/>
      <c r="G7" s="475" t="s">
        <v>258</v>
      </c>
      <c r="H7" s="475"/>
      <c r="I7" s="3"/>
      <c r="J7" s="475" t="s">
        <v>246</v>
      </c>
      <c r="K7" s="475"/>
      <c r="L7" s="3"/>
      <c r="M7" s="475" t="s">
        <v>259</v>
      </c>
      <c r="N7" s="475"/>
    </row>
    <row r="8" spans="1:15" ht="22.5" customHeight="1" thickBot="1" x14ac:dyDescent="0.4">
      <c r="A8" s="1"/>
      <c r="B8" s="30"/>
      <c r="C8" s="9"/>
      <c r="D8" s="10" t="s">
        <v>24</v>
      </c>
      <c r="E8" s="10" t="s">
        <v>2</v>
      </c>
      <c r="F8" s="9"/>
      <c r="G8" s="54" t="s">
        <v>24</v>
      </c>
      <c r="H8" s="54" t="s">
        <v>2</v>
      </c>
      <c r="I8" s="9"/>
      <c r="J8" s="54" t="s">
        <v>24</v>
      </c>
      <c r="K8" s="54" t="s">
        <v>2</v>
      </c>
      <c r="L8" s="9"/>
      <c r="M8" s="54" t="s">
        <v>24</v>
      </c>
      <c r="N8" s="54" t="s">
        <v>2</v>
      </c>
    </row>
    <row r="9" spans="1:15" ht="10" customHeight="1" x14ac:dyDescent="0.35">
      <c r="A9" s="1"/>
      <c r="B9" s="9"/>
      <c r="C9" s="9"/>
      <c r="D9" s="8"/>
      <c r="E9" s="8"/>
      <c r="F9" s="9"/>
      <c r="G9" s="8"/>
      <c r="H9" s="8"/>
      <c r="I9" s="9"/>
      <c r="J9" s="8"/>
      <c r="K9" s="8"/>
      <c r="L9" s="9"/>
      <c r="M9" s="8"/>
      <c r="N9" s="8"/>
    </row>
    <row r="10" spans="1:15" ht="15" customHeight="1" x14ac:dyDescent="0.35">
      <c r="A10" s="1"/>
      <c r="B10" s="65" t="s">
        <v>48</v>
      </c>
      <c r="C10" s="64"/>
      <c r="D10" s="66">
        <f>SUM(D11:D16)</f>
        <v>477</v>
      </c>
      <c r="E10" s="67">
        <f>D10/$D$10</f>
        <v>1</v>
      </c>
      <c r="F10" s="64"/>
      <c r="G10" s="69">
        <f>SUM(G11:G16)</f>
        <v>2655.5</v>
      </c>
      <c r="H10" s="67">
        <f>G10/$G$10</f>
        <v>1</v>
      </c>
      <c r="I10" s="64"/>
      <c r="J10" s="66">
        <f>SUM(J11:J16)</f>
        <v>45</v>
      </c>
      <c r="K10" s="67">
        <f>J10/$J$10</f>
        <v>1</v>
      </c>
      <c r="L10" s="64"/>
      <c r="M10" s="68">
        <f>SUM(M11:M16)</f>
        <v>3177.5</v>
      </c>
      <c r="N10" s="67">
        <f>M10/$M$10</f>
        <v>1</v>
      </c>
    </row>
    <row r="11" spans="1:15" ht="15" customHeight="1" x14ac:dyDescent="0.35">
      <c r="A11" s="1"/>
      <c r="B11" s="44" t="s">
        <v>27</v>
      </c>
      <c r="C11" s="64"/>
      <c r="D11" s="11">
        <v>47</v>
      </c>
      <c r="E11" s="6">
        <f t="shared" ref="E11:E16" si="0">D11/$D$10</f>
        <v>9.853249475890985E-2</v>
      </c>
      <c r="F11" s="28"/>
      <c r="G11" s="17">
        <v>413</v>
      </c>
      <c r="H11" s="6">
        <f t="shared" ref="H11:H16" si="1">G11/$G$10</f>
        <v>0.1555262662398795</v>
      </c>
      <c r="I11" s="28"/>
      <c r="J11" s="11">
        <v>3</v>
      </c>
      <c r="K11" s="6">
        <f t="shared" ref="K11:K16" si="2">J11/$J$10</f>
        <v>6.6666666666666666E-2</v>
      </c>
      <c r="L11" s="28"/>
      <c r="M11" s="41">
        <f>D11+G11+J11</f>
        <v>463</v>
      </c>
      <c r="N11" s="6">
        <f t="shared" ref="N11:N16" si="3">M11/$M$10</f>
        <v>0.14571203776553895</v>
      </c>
    </row>
    <row r="12" spans="1:15" ht="15" customHeight="1" x14ac:dyDescent="0.35">
      <c r="A12" s="1"/>
      <c r="B12" s="83" t="s">
        <v>34</v>
      </c>
      <c r="C12" s="64"/>
      <c r="D12" s="12">
        <v>15</v>
      </c>
      <c r="E12" s="7">
        <f t="shared" si="0"/>
        <v>3.1446540880503145E-2</v>
      </c>
      <c r="F12" s="28"/>
      <c r="G12" s="18">
        <v>126</v>
      </c>
      <c r="H12" s="7">
        <f t="shared" si="1"/>
        <v>4.7448691395217471E-2</v>
      </c>
      <c r="I12" s="28"/>
      <c r="J12" s="12">
        <v>0</v>
      </c>
      <c r="K12" s="7">
        <f t="shared" si="2"/>
        <v>0</v>
      </c>
      <c r="L12" s="28"/>
      <c r="M12" s="57">
        <f t="shared" ref="M12:M16" si="4">D12+G12+J12</f>
        <v>141</v>
      </c>
      <c r="N12" s="7">
        <f t="shared" si="3"/>
        <v>4.4374508261211643E-2</v>
      </c>
    </row>
    <row r="13" spans="1:15" ht="15" customHeight="1" x14ac:dyDescent="0.35">
      <c r="A13" s="1"/>
      <c r="B13" s="44" t="s">
        <v>32</v>
      </c>
      <c r="C13" s="64"/>
      <c r="D13" s="11">
        <v>138</v>
      </c>
      <c r="E13" s="6">
        <f t="shared" si="0"/>
        <v>0.28930817610062892</v>
      </c>
      <c r="F13" s="28"/>
      <c r="G13" s="17">
        <v>1015</v>
      </c>
      <c r="H13" s="6">
        <f t="shared" si="1"/>
        <v>0.38222556957258519</v>
      </c>
      <c r="I13" s="28"/>
      <c r="J13" s="11">
        <v>13</v>
      </c>
      <c r="K13" s="6">
        <f t="shared" si="2"/>
        <v>0.28888888888888886</v>
      </c>
      <c r="L13" s="28"/>
      <c r="M13" s="41">
        <f t="shared" si="4"/>
        <v>1166</v>
      </c>
      <c r="N13" s="6">
        <f t="shared" si="3"/>
        <v>0.36695515342250196</v>
      </c>
    </row>
    <row r="14" spans="1:15" ht="15" customHeight="1" x14ac:dyDescent="0.35">
      <c r="A14" s="1"/>
      <c r="B14" s="83" t="s">
        <v>33</v>
      </c>
      <c r="C14" s="64"/>
      <c r="D14" s="12">
        <v>211</v>
      </c>
      <c r="E14" s="7">
        <f t="shared" si="0"/>
        <v>0.44234800838574423</v>
      </c>
      <c r="F14" s="28"/>
      <c r="G14" s="18">
        <v>893.5</v>
      </c>
      <c r="H14" s="7">
        <f t="shared" si="1"/>
        <v>0.33647147429862551</v>
      </c>
      <c r="I14" s="28"/>
      <c r="J14" s="12">
        <v>19</v>
      </c>
      <c r="K14" s="7">
        <f t="shared" si="2"/>
        <v>0.42222222222222222</v>
      </c>
      <c r="L14" s="28"/>
      <c r="M14" s="57">
        <f t="shared" si="4"/>
        <v>1123.5</v>
      </c>
      <c r="N14" s="7">
        <f t="shared" si="3"/>
        <v>0.35357985837922895</v>
      </c>
      <c r="O14" s="90"/>
    </row>
    <row r="15" spans="1:15" ht="15" customHeight="1" x14ac:dyDescent="0.35">
      <c r="A15" s="1"/>
      <c r="B15" s="44" t="s">
        <v>49</v>
      </c>
      <c r="C15" s="64"/>
      <c r="D15" s="11">
        <v>44</v>
      </c>
      <c r="E15" s="6">
        <f t="shared" si="0"/>
        <v>9.2243186582809222E-2</v>
      </c>
      <c r="F15" s="28"/>
      <c r="G15" s="17">
        <v>196</v>
      </c>
      <c r="H15" s="6">
        <f t="shared" si="1"/>
        <v>7.380907550367162E-2</v>
      </c>
      <c r="I15" s="28"/>
      <c r="J15" s="11">
        <v>9</v>
      </c>
      <c r="K15" s="6">
        <f t="shared" si="2"/>
        <v>0.2</v>
      </c>
      <c r="L15" s="28"/>
      <c r="M15" s="41">
        <f t="shared" si="4"/>
        <v>249</v>
      </c>
      <c r="N15" s="6">
        <f t="shared" si="3"/>
        <v>7.8363493312352483E-2</v>
      </c>
    </row>
    <row r="16" spans="1:15" ht="15" customHeight="1" thickBot="1" x14ac:dyDescent="0.4">
      <c r="A16" s="1"/>
      <c r="B16" s="84" t="s">
        <v>9</v>
      </c>
      <c r="C16" s="64"/>
      <c r="D16" s="58">
        <v>22</v>
      </c>
      <c r="E16" s="61">
        <f t="shared" si="0"/>
        <v>4.6121593291404611E-2</v>
      </c>
      <c r="F16" s="28"/>
      <c r="G16" s="59">
        <v>12</v>
      </c>
      <c r="H16" s="61">
        <f t="shared" si="1"/>
        <v>4.518922990020712E-3</v>
      </c>
      <c r="I16" s="28"/>
      <c r="J16" s="58">
        <v>1</v>
      </c>
      <c r="K16" s="61">
        <f t="shared" si="2"/>
        <v>2.2222222222222223E-2</v>
      </c>
      <c r="L16" s="28"/>
      <c r="M16" s="89">
        <f t="shared" si="4"/>
        <v>35</v>
      </c>
      <c r="N16" s="61">
        <f t="shared" si="3"/>
        <v>1.1014948859166011E-2</v>
      </c>
    </row>
    <row r="17" spans="2:13" s="1" customFormat="1" ht="12" customHeight="1" thickTop="1" x14ac:dyDescent="0.25">
      <c r="E17" s="79"/>
      <c r="F17" s="80"/>
      <c r="G17" s="80"/>
      <c r="H17" s="79"/>
      <c r="I17" s="79"/>
      <c r="J17" s="80"/>
      <c r="K17" s="80"/>
      <c r="L17" s="79"/>
      <c r="M17" s="79"/>
    </row>
    <row r="18" spans="2:13" s="1" customFormat="1" ht="12" customHeight="1" x14ac:dyDescent="0.25">
      <c r="B18" s="471" t="s">
        <v>203</v>
      </c>
      <c r="C18" s="471"/>
      <c r="D18" s="471"/>
      <c r="E18" s="471"/>
      <c r="F18" s="471"/>
      <c r="G18" s="471"/>
      <c r="H18" s="471"/>
      <c r="I18" s="471"/>
      <c r="J18" s="471"/>
      <c r="K18" s="471"/>
      <c r="L18" s="471"/>
      <c r="M18" s="471"/>
    </row>
    <row r="19" spans="2:13" s="1" customFormat="1" ht="12" customHeight="1" x14ac:dyDescent="0.25">
      <c r="B19" s="81" t="s">
        <v>46</v>
      </c>
      <c r="E19" s="81"/>
      <c r="F19" s="81"/>
      <c r="H19" s="81"/>
      <c r="I19" s="81"/>
      <c r="J19" s="81"/>
      <c r="L19" s="82"/>
      <c r="M19" s="82"/>
    </row>
    <row r="20" spans="2:13" s="1" customFormat="1" ht="12" customHeight="1" x14ac:dyDescent="0.25">
      <c r="B20" s="81" t="s">
        <v>47</v>
      </c>
      <c r="E20" s="81"/>
      <c r="F20" s="81"/>
      <c r="H20" s="81"/>
      <c r="I20" s="81"/>
      <c r="J20" s="81"/>
      <c r="L20" s="82"/>
      <c r="M20" s="82"/>
    </row>
    <row r="21" spans="2:13" s="1" customFormat="1" ht="12" customHeight="1" x14ac:dyDescent="0.25">
      <c r="B21" s="306" t="s">
        <v>58</v>
      </c>
      <c r="E21" s="81"/>
      <c r="F21" s="81"/>
      <c r="H21" s="81"/>
      <c r="I21" s="81"/>
      <c r="J21" s="81"/>
      <c r="L21" s="82"/>
      <c r="M21" s="82"/>
    </row>
    <row r="22" spans="2:13" s="1" customFormat="1" ht="12" customHeight="1" x14ac:dyDescent="0.25">
      <c r="B22" s="473" t="s">
        <v>335</v>
      </c>
      <c r="C22" s="473"/>
      <c r="D22" s="473"/>
      <c r="E22" s="473"/>
      <c r="F22" s="473"/>
      <c r="G22" s="473"/>
      <c r="H22" s="473"/>
      <c r="I22" s="473"/>
      <c r="J22" s="473"/>
      <c r="K22" s="473"/>
      <c r="L22" s="473"/>
      <c r="M22" s="473"/>
    </row>
    <row r="23" spans="2:13" s="1" customFormat="1" ht="12" customHeight="1" x14ac:dyDescent="0.25">
      <c r="C23" s="305"/>
      <c r="D23" s="305"/>
      <c r="E23" s="305"/>
      <c r="F23" s="305"/>
      <c r="G23" s="305"/>
      <c r="H23" s="305"/>
      <c r="I23" s="305"/>
      <c r="J23" s="305"/>
      <c r="K23" s="305"/>
      <c r="L23" s="305"/>
      <c r="M23" s="305"/>
    </row>
    <row r="24" spans="2:13" s="1" customFormat="1" ht="12" customHeight="1" x14ac:dyDescent="0.35">
      <c r="B24"/>
      <c r="C24"/>
      <c r="D24"/>
      <c r="E24"/>
      <c r="F24"/>
      <c r="G24"/>
      <c r="H24"/>
      <c r="I24"/>
      <c r="J24"/>
      <c r="K24"/>
      <c r="L24"/>
      <c r="M24"/>
    </row>
    <row r="25" spans="2:13" s="1" customFormat="1" ht="12" customHeight="1" x14ac:dyDescent="0.35">
      <c r="B25"/>
      <c r="C25"/>
      <c r="D25"/>
      <c r="E25"/>
      <c r="F25"/>
      <c r="G25"/>
      <c r="H25"/>
      <c r="I25"/>
      <c r="J25"/>
      <c r="K25"/>
      <c r="L25"/>
      <c r="M25"/>
    </row>
    <row r="26" spans="2:13" s="1" customFormat="1" ht="12" customHeight="1" x14ac:dyDescent="0.35">
      <c r="C26"/>
      <c r="E26"/>
      <c r="F26"/>
      <c r="G26"/>
      <c r="H26"/>
      <c r="I26"/>
      <c r="J26"/>
      <c r="K26"/>
      <c r="L26"/>
      <c r="M26"/>
    </row>
    <row r="27" spans="2:13" s="1" customFormat="1" ht="12" customHeight="1" x14ac:dyDescent="0.35">
      <c r="B27" s="4"/>
      <c r="D27"/>
    </row>
  </sheetData>
  <customSheetViews>
    <customSheetView guid="{2806289E-E2A8-4B9B-A15C-380DC7171E03}" showGridLines="0" view="pageLayout">
      <selection activeCell="B24" sqref="B24"/>
      <pageMargins left="0.75" right="0.75" top="0.75" bottom="0.75" header="0.5" footer="0.5"/>
      <pageSetup orientation="landscape" r:id="rId1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  <customSheetView guid="{F3B5803E-F644-4017-98FB-3DB746882656}" showGridLines="0" view="pageLayout">
      <selection activeCell="H25" sqref="H25"/>
      <pageMargins left="0.75" right="0.75" top="0.75" bottom="0.75" header="0.5" footer="0.5"/>
      <pageSetup orientation="landscape" r:id="rId2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</customSheetViews>
  <mergeCells count="11">
    <mergeCell ref="B22:M22"/>
    <mergeCell ref="B18:M18"/>
    <mergeCell ref="D7:E7"/>
    <mergeCell ref="G7:H7"/>
    <mergeCell ref="J7:K7"/>
    <mergeCell ref="M7:N7"/>
    <mergeCell ref="B4:N4"/>
    <mergeCell ref="D6:E6"/>
    <mergeCell ref="G6:H6"/>
    <mergeCell ref="J6:K6"/>
    <mergeCell ref="M6:N6"/>
  </mergeCells>
  <hyperlinks>
    <hyperlink ref="B2" location="ToC!A1" display="Table of Contents" xr:uid="{5A3072F3-A3E9-4556-A9AD-5FAD9E800447}"/>
  </hyperlinks>
  <pageMargins left="0.75" right="0.75" top="0.75" bottom="0.75" header="0.5" footer="0.5"/>
  <pageSetup orientation="landscape" r:id="rId3"/>
  <headerFooter>
    <oddHeader>&amp;L&amp;"Arial,Italic"&amp;10ADEA Survey of Allied Dental Program Directors, 2018 Summary and Results</oddHeader>
    <oddFooter>&amp;L&amp;"Arial,Regular"&amp;10July 2019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58"/>
  <sheetViews>
    <sheetView showGridLines="0" zoomScaleNormal="100" workbookViewId="0"/>
  </sheetViews>
  <sheetFormatPr defaultColWidth="8.81640625" defaultRowHeight="14.5" x14ac:dyDescent="0.35"/>
  <cols>
    <col min="1" max="1" width="2.26953125" style="177" customWidth="1"/>
    <col min="2" max="2" width="32.1796875" style="177" customWidth="1"/>
    <col min="3" max="3" width="2" style="177" customWidth="1"/>
    <col min="4" max="5" width="8.26953125" style="177" customWidth="1"/>
    <col min="6" max="6" width="1.453125" style="177" customWidth="1"/>
    <col min="7" max="8" width="8.26953125" style="177" customWidth="1"/>
    <col min="9" max="9" width="1.453125" style="177" customWidth="1"/>
    <col min="10" max="11" width="8.26953125" style="177" customWidth="1"/>
    <col min="12" max="12" width="1.453125" style="177" customWidth="1"/>
    <col min="13" max="14" width="8.26953125" style="177" customWidth="1"/>
    <col min="15" max="16384" width="8.81640625" style="177"/>
  </cols>
  <sheetData>
    <row r="1" spans="1:14" s="1" customFormat="1" ht="12.75" customHeight="1" x14ac:dyDescent="0.25">
      <c r="D1" s="120"/>
      <c r="E1" s="3"/>
      <c r="H1" s="3"/>
      <c r="I1" s="3"/>
      <c r="L1" s="3"/>
      <c r="M1" s="3"/>
    </row>
    <row r="2" spans="1:14" s="1" customFormat="1" ht="12.75" customHeight="1" x14ac:dyDescent="0.35">
      <c r="B2" s="78" t="s">
        <v>25</v>
      </c>
      <c r="D2" s="120"/>
      <c r="E2" s="3"/>
      <c r="H2" s="3"/>
      <c r="I2" s="3"/>
      <c r="L2" s="3"/>
      <c r="M2" s="3"/>
    </row>
    <row r="3" spans="1:14" s="1" customFormat="1" ht="6" customHeight="1" x14ac:dyDescent="0.25">
      <c r="D3" s="120"/>
      <c r="E3" s="3"/>
      <c r="H3" s="3"/>
      <c r="I3" s="3"/>
      <c r="L3" s="3"/>
      <c r="M3" s="3"/>
    </row>
    <row r="4" spans="1:14" x14ac:dyDescent="0.35">
      <c r="A4" s="158"/>
      <c r="B4" s="481" t="s">
        <v>173</v>
      </c>
      <c r="C4" s="481"/>
      <c r="D4" s="481"/>
      <c r="E4" s="481"/>
      <c r="F4" s="481"/>
      <c r="G4" s="481"/>
      <c r="H4" s="481"/>
      <c r="I4" s="481"/>
      <c r="J4" s="481"/>
      <c r="K4" s="481"/>
      <c r="L4" s="481"/>
      <c r="M4" s="481"/>
      <c r="N4" s="481"/>
    </row>
    <row r="5" spans="1:14" ht="12.75" customHeight="1" x14ac:dyDescent="0.35">
      <c r="A5" s="158"/>
      <c r="B5" s="121"/>
      <c r="C5" s="199"/>
      <c r="D5" s="121"/>
      <c r="E5" s="121"/>
      <c r="F5" s="199"/>
      <c r="G5" s="121"/>
      <c r="H5" s="121"/>
      <c r="I5" s="199"/>
      <c r="J5" s="200"/>
      <c r="K5" s="200"/>
      <c r="L5" s="199"/>
      <c r="M5" s="200"/>
      <c r="N5" s="200"/>
    </row>
    <row r="6" spans="1:14" x14ac:dyDescent="0.35">
      <c r="A6" s="158"/>
      <c r="B6" s="201"/>
      <c r="C6" s="124"/>
      <c r="D6" s="500" t="s">
        <v>4</v>
      </c>
      <c r="E6" s="500"/>
      <c r="F6" s="173"/>
      <c r="G6" s="501" t="s">
        <v>5</v>
      </c>
      <c r="H6" s="501"/>
      <c r="I6" s="173"/>
      <c r="J6" s="501" t="s">
        <v>26</v>
      </c>
      <c r="K6" s="501"/>
      <c r="L6" s="173"/>
      <c r="M6" s="501" t="s">
        <v>3</v>
      </c>
      <c r="N6" s="501"/>
    </row>
    <row r="7" spans="1:14" x14ac:dyDescent="0.35">
      <c r="A7" s="158"/>
      <c r="B7" s="128"/>
      <c r="C7" s="128"/>
      <c r="D7" s="475" t="s">
        <v>257</v>
      </c>
      <c r="E7" s="475"/>
      <c r="F7" s="3"/>
      <c r="G7" s="475" t="s">
        <v>258</v>
      </c>
      <c r="H7" s="475"/>
      <c r="I7" s="3"/>
      <c r="J7" s="475" t="s">
        <v>246</v>
      </c>
      <c r="K7" s="475"/>
      <c r="L7" s="3"/>
      <c r="M7" s="475" t="s">
        <v>259</v>
      </c>
      <c r="N7" s="475"/>
    </row>
    <row r="8" spans="1:14" ht="22.5" customHeight="1" thickBot="1" x14ac:dyDescent="0.4">
      <c r="A8" s="158"/>
      <c r="B8" s="202"/>
      <c r="C8" s="131"/>
      <c r="D8" s="203" t="s">
        <v>24</v>
      </c>
      <c r="E8" s="203" t="s">
        <v>2</v>
      </c>
      <c r="F8" s="131"/>
      <c r="G8" s="204" t="s">
        <v>24</v>
      </c>
      <c r="H8" s="204" t="s">
        <v>2</v>
      </c>
      <c r="I8" s="131"/>
      <c r="J8" s="204" t="s">
        <v>24</v>
      </c>
      <c r="K8" s="204" t="s">
        <v>2</v>
      </c>
      <c r="L8" s="131"/>
      <c r="M8" s="204" t="s">
        <v>24</v>
      </c>
      <c r="N8" s="204" t="s">
        <v>2</v>
      </c>
    </row>
    <row r="9" spans="1:14" ht="10" customHeight="1" x14ac:dyDescent="0.35">
      <c r="A9" s="158"/>
      <c r="B9" s="131"/>
      <c r="C9" s="131"/>
      <c r="D9" s="176"/>
      <c r="E9" s="176"/>
      <c r="F9" s="131"/>
      <c r="G9" s="176"/>
      <c r="H9" s="176"/>
      <c r="I9" s="131"/>
      <c r="J9" s="176"/>
      <c r="K9" s="176"/>
      <c r="L9" s="131"/>
      <c r="M9" s="176"/>
      <c r="N9" s="176"/>
    </row>
    <row r="10" spans="1:14" ht="15" customHeight="1" x14ac:dyDescent="0.35">
      <c r="A10" s="205"/>
      <c r="B10" s="206" t="s">
        <v>48</v>
      </c>
      <c r="C10" s="195"/>
      <c r="D10" s="207">
        <f>SUM(D11:D12)</f>
        <v>477</v>
      </c>
      <c r="E10" s="208">
        <f>D10/$D$10</f>
        <v>1</v>
      </c>
      <c r="F10" s="195"/>
      <c r="G10" s="209">
        <f>SUM(G11:G12)</f>
        <v>2656</v>
      </c>
      <c r="H10" s="208">
        <f>G10/$G$10</f>
        <v>1</v>
      </c>
      <c r="I10" s="195"/>
      <c r="J10" s="207">
        <f>SUM(J11:J12)</f>
        <v>45</v>
      </c>
      <c r="K10" s="208">
        <f>J10/$J$10</f>
        <v>1</v>
      </c>
      <c r="L10" s="195"/>
      <c r="M10" s="210">
        <f>SUM(M11:M12)</f>
        <v>3178</v>
      </c>
      <c r="N10" s="208">
        <f>M10/$M$10</f>
        <v>1</v>
      </c>
    </row>
    <row r="11" spans="1:14" ht="13.5" customHeight="1" x14ac:dyDescent="0.35">
      <c r="A11" s="205"/>
      <c r="B11" s="44" t="s">
        <v>138</v>
      </c>
      <c r="C11" s="180"/>
      <c r="D11" s="139">
        <f>D35+D31+D27+D23+D19+D15</f>
        <v>243</v>
      </c>
      <c r="E11" s="140">
        <f>D11/$D$10</f>
        <v>0.50943396226415094</v>
      </c>
      <c r="F11" s="180"/>
      <c r="G11" s="186">
        <f>G35+G31+G27+G23+G19+G15</f>
        <v>894</v>
      </c>
      <c r="H11" s="140">
        <f>G11/$G$10</f>
        <v>0.3365963855421687</v>
      </c>
      <c r="I11" s="180"/>
      <c r="J11" s="139">
        <f>J35+J31+J27+J23+J19+J15</f>
        <v>18</v>
      </c>
      <c r="K11" s="140">
        <f>J11/$J$10</f>
        <v>0.4</v>
      </c>
      <c r="L11" s="180"/>
      <c r="M11" s="186">
        <f>M35+M31+M27+M23+M19+M15</f>
        <v>1155</v>
      </c>
      <c r="N11" s="140">
        <f>M11/$M$10</f>
        <v>0.36343612334801761</v>
      </c>
    </row>
    <row r="12" spans="1:14" ht="13.5" customHeight="1" x14ac:dyDescent="0.35">
      <c r="A12" s="205"/>
      <c r="B12" s="211" t="s">
        <v>139</v>
      </c>
      <c r="C12" s="180"/>
      <c r="D12" s="146">
        <f>D36+D32+D28+D24+D20+D16</f>
        <v>234</v>
      </c>
      <c r="E12" s="212">
        <f>D12/$D$10</f>
        <v>0.49056603773584906</v>
      </c>
      <c r="F12" s="180"/>
      <c r="G12" s="213">
        <f>G36+G32+G28+G24+G20+G16</f>
        <v>1762</v>
      </c>
      <c r="H12" s="212">
        <f>G12/$G$10</f>
        <v>0.66340361445783136</v>
      </c>
      <c r="I12" s="180"/>
      <c r="J12" s="146">
        <f>J36+J32+J28+J24+J20+J16</f>
        <v>27</v>
      </c>
      <c r="K12" s="212">
        <f>J12/$J$10</f>
        <v>0.6</v>
      </c>
      <c r="L12" s="180"/>
      <c r="M12" s="213">
        <f>M36+M32+M28+M24+M20+M16</f>
        <v>2023</v>
      </c>
      <c r="N12" s="212">
        <f>M12/$M$10</f>
        <v>0.63656387665198233</v>
      </c>
    </row>
    <row r="13" spans="1:14" ht="5.9" customHeight="1" x14ac:dyDescent="0.35">
      <c r="A13" s="158"/>
      <c r="B13" s="131"/>
      <c r="C13" s="131"/>
      <c r="D13" s="176"/>
      <c r="E13" s="176"/>
      <c r="F13" s="131"/>
      <c r="G13" s="176"/>
      <c r="H13" s="176"/>
      <c r="I13" s="131"/>
      <c r="J13" s="176"/>
      <c r="K13" s="176"/>
      <c r="L13" s="131"/>
      <c r="M13" s="176"/>
      <c r="N13" s="176"/>
    </row>
    <row r="14" spans="1:14" ht="15" customHeight="1" x14ac:dyDescent="0.35">
      <c r="A14" s="205"/>
      <c r="B14" s="206" t="s">
        <v>27</v>
      </c>
      <c r="C14" s="195"/>
      <c r="D14" s="207">
        <f>SUM(D15:D16)</f>
        <v>47</v>
      </c>
      <c r="E14" s="208">
        <f>D14/D10</f>
        <v>9.853249475890985E-2</v>
      </c>
      <c r="F14" s="195"/>
      <c r="G14" s="209">
        <f>SUM(G15:G16)</f>
        <v>413</v>
      </c>
      <c r="H14" s="208">
        <f>G14/G10</f>
        <v>0.15549698795180722</v>
      </c>
      <c r="I14" s="195"/>
      <c r="J14" s="207">
        <f>SUM(J15:J16)</f>
        <v>3</v>
      </c>
      <c r="K14" s="208">
        <f>J14/J10</f>
        <v>6.6666666666666666E-2</v>
      </c>
      <c r="L14" s="195"/>
      <c r="M14" s="210">
        <f>SUM(M15:M16)</f>
        <v>463</v>
      </c>
      <c r="N14" s="208">
        <f>M14/M10</f>
        <v>0.14568911264946507</v>
      </c>
    </row>
    <row r="15" spans="1:14" ht="13.5" customHeight="1" x14ac:dyDescent="0.35">
      <c r="A15" s="205"/>
      <c r="B15" s="44" t="s">
        <v>138</v>
      </c>
      <c r="C15" s="180"/>
      <c r="D15" s="139">
        <v>12</v>
      </c>
      <c r="E15" s="140">
        <f t="shared" ref="E15:E16" si="0">D15/$D$14</f>
        <v>0.25531914893617019</v>
      </c>
      <c r="F15" s="180"/>
      <c r="G15" s="141">
        <v>56</v>
      </c>
      <c r="H15" s="140">
        <f t="shared" ref="H15:H16" si="1">G15/$G$14</f>
        <v>0.13559322033898305</v>
      </c>
      <c r="I15" s="180"/>
      <c r="J15" s="139">
        <v>1</v>
      </c>
      <c r="K15" s="140">
        <f t="shared" ref="K15:K16" si="2">J15/$J$14</f>
        <v>0.33333333333333331</v>
      </c>
      <c r="L15" s="180"/>
      <c r="M15" s="186">
        <f>SUM(D15,G15,J15)</f>
        <v>69</v>
      </c>
      <c r="N15" s="140">
        <f t="shared" ref="N15:N16" si="3">M15/$M$14</f>
        <v>0.14902807775377969</v>
      </c>
    </row>
    <row r="16" spans="1:14" ht="13.5" customHeight="1" x14ac:dyDescent="0.35">
      <c r="A16" s="205"/>
      <c r="B16" s="214" t="s">
        <v>139</v>
      </c>
      <c r="C16" s="180"/>
      <c r="D16" s="146">
        <v>35</v>
      </c>
      <c r="E16" s="212">
        <f t="shared" si="0"/>
        <v>0.74468085106382975</v>
      </c>
      <c r="F16" s="180"/>
      <c r="G16" s="148">
        <v>357</v>
      </c>
      <c r="H16" s="212">
        <f t="shared" si="1"/>
        <v>0.86440677966101698</v>
      </c>
      <c r="I16" s="180"/>
      <c r="J16" s="146">
        <v>2</v>
      </c>
      <c r="K16" s="212">
        <f t="shared" si="2"/>
        <v>0.66666666666666663</v>
      </c>
      <c r="L16" s="180"/>
      <c r="M16" s="213">
        <f>SUM(D16,G16,J16)</f>
        <v>394</v>
      </c>
      <c r="N16" s="212">
        <f t="shared" si="3"/>
        <v>0.85097192224622031</v>
      </c>
    </row>
    <row r="17" spans="1:15" ht="5.9" customHeight="1" x14ac:dyDescent="0.35">
      <c r="A17" s="158"/>
      <c r="B17" s="131"/>
      <c r="C17" s="131"/>
      <c r="D17" s="176"/>
      <c r="E17" s="176"/>
      <c r="F17" s="131"/>
      <c r="G17" s="176"/>
      <c r="H17" s="176"/>
      <c r="I17" s="131"/>
      <c r="J17" s="176"/>
      <c r="K17" s="176"/>
      <c r="L17" s="131"/>
      <c r="M17" s="176"/>
      <c r="N17" s="176"/>
    </row>
    <row r="18" spans="1:15" ht="15" customHeight="1" x14ac:dyDescent="0.35">
      <c r="A18" s="205"/>
      <c r="B18" s="206" t="s">
        <v>34</v>
      </c>
      <c r="C18" s="195"/>
      <c r="D18" s="207">
        <f>SUM(D19:D20)</f>
        <v>15</v>
      </c>
      <c r="E18" s="208">
        <f>D18/D10</f>
        <v>3.1446540880503145E-2</v>
      </c>
      <c r="F18" s="195"/>
      <c r="G18" s="209">
        <f>SUM(G19:G20)</f>
        <v>126</v>
      </c>
      <c r="H18" s="208">
        <f>G18/G10</f>
        <v>4.7439759036144578E-2</v>
      </c>
      <c r="I18" s="195"/>
      <c r="J18" s="207">
        <f>SUM(J19:J20)</f>
        <v>0</v>
      </c>
      <c r="K18" s="208">
        <f>J18/J10</f>
        <v>0</v>
      </c>
      <c r="L18" s="195"/>
      <c r="M18" s="210">
        <f>SUM(M19:M20)</f>
        <v>141</v>
      </c>
      <c r="N18" s="208">
        <f>M18/M10</f>
        <v>4.4367526746381371E-2</v>
      </c>
    </row>
    <row r="19" spans="1:15" ht="13.5" customHeight="1" x14ac:dyDescent="0.35">
      <c r="A19" s="205"/>
      <c r="B19" s="44" t="s">
        <v>138</v>
      </c>
      <c r="C19" s="180"/>
      <c r="D19" s="139">
        <v>7</v>
      </c>
      <c r="E19" s="140">
        <f>D19/$D$18</f>
        <v>0.46666666666666667</v>
      </c>
      <c r="F19" s="180"/>
      <c r="G19" s="141">
        <v>74</v>
      </c>
      <c r="H19" s="140">
        <f t="shared" ref="H19:H20" si="4">G19/$G$18</f>
        <v>0.58730158730158732</v>
      </c>
      <c r="I19" s="180"/>
      <c r="J19" s="139">
        <v>0</v>
      </c>
      <c r="K19" s="140" t="s">
        <v>39</v>
      </c>
      <c r="L19" s="180"/>
      <c r="M19" s="186">
        <f>SUM(D19,G19,J19)</f>
        <v>81</v>
      </c>
      <c r="N19" s="140">
        <f t="shared" ref="N19:N20" si="5">M19/$M$18</f>
        <v>0.57446808510638303</v>
      </c>
    </row>
    <row r="20" spans="1:15" ht="13.5" customHeight="1" x14ac:dyDescent="0.35">
      <c r="A20" s="205"/>
      <c r="B20" s="214" t="s">
        <v>139</v>
      </c>
      <c r="C20" s="180"/>
      <c r="D20" s="146">
        <v>8</v>
      </c>
      <c r="E20" s="212">
        <f>D20/$D$18</f>
        <v>0.53333333333333333</v>
      </c>
      <c r="F20" s="180"/>
      <c r="G20" s="148">
        <v>52</v>
      </c>
      <c r="H20" s="212">
        <f t="shared" si="4"/>
        <v>0.41269841269841268</v>
      </c>
      <c r="I20" s="180"/>
      <c r="J20" s="146">
        <v>0</v>
      </c>
      <c r="K20" s="212" t="s">
        <v>39</v>
      </c>
      <c r="L20" s="180"/>
      <c r="M20" s="213">
        <f>SUM(D20,G20,J20)</f>
        <v>60</v>
      </c>
      <c r="N20" s="212">
        <f t="shared" si="5"/>
        <v>0.42553191489361702</v>
      </c>
    </row>
    <row r="21" spans="1:15" ht="5.9" customHeight="1" x14ac:dyDescent="0.35">
      <c r="A21" s="158"/>
      <c r="B21" s="131"/>
      <c r="C21" s="131"/>
      <c r="D21" s="176"/>
      <c r="E21" s="176"/>
      <c r="F21" s="131"/>
      <c r="G21" s="176"/>
      <c r="H21" s="176"/>
      <c r="I21" s="131"/>
      <c r="J21" s="176"/>
      <c r="K21" s="176"/>
      <c r="L21" s="131"/>
      <c r="M21" s="176"/>
      <c r="N21" s="176"/>
    </row>
    <row r="22" spans="1:15" ht="15" customHeight="1" x14ac:dyDescent="0.35">
      <c r="A22" s="205"/>
      <c r="B22" s="206" t="s">
        <v>32</v>
      </c>
      <c r="C22" s="195"/>
      <c r="D22" s="207">
        <f>SUM(D23:D24)</f>
        <v>138</v>
      </c>
      <c r="E22" s="208">
        <f>D22/D10</f>
        <v>0.28930817610062892</v>
      </c>
      <c r="F22" s="195"/>
      <c r="G22" s="209">
        <f>SUM(G23:G24)</f>
        <v>1015</v>
      </c>
      <c r="H22" s="208">
        <f>G22/G10</f>
        <v>0.3821536144578313</v>
      </c>
      <c r="I22" s="195"/>
      <c r="J22" s="207">
        <f>SUM(J23:J24)</f>
        <v>13</v>
      </c>
      <c r="K22" s="208">
        <f>J22/J10</f>
        <v>0.28888888888888886</v>
      </c>
      <c r="L22" s="195"/>
      <c r="M22" s="210">
        <f>SUM(M23:M24)</f>
        <v>1166</v>
      </c>
      <c r="N22" s="208">
        <f>M22/M10</f>
        <v>0.36689741976085588</v>
      </c>
    </row>
    <row r="23" spans="1:15" ht="13.5" customHeight="1" x14ac:dyDescent="0.35">
      <c r="A23" s="205"/>
      <c r="B23" s="44" t="s">
        <v>138</v>
      </c>
      <c r="C23" s="180"/>
      <c r="D23" s="139">
        <v>92</v>
      </c>
      <c r="E23" s="140">
        <f t="shared" ref="E23:E24" si="6">D23/$D$22</f>
        <v>0.66666666666666663</v>
      </c>
      <c r="F23" s="180"/>
      <c r="G23" s="141">
        <v>607</v>
      </c>
      <c r="H23" s="140">
        <f t="shared" ref="H23:H24" si="7">G23/$G$22</f>
        <v>0.59802955665024626</v>
      </c>
      <c r="I23" s="180"/>
      <c r="J23" s="139">
        <v>10</v>
      </c>
      <c r="K23" s="140">
        <f t="shared" ref="K23:K24" si="8">J23/$J$22</f>
        <v>0.76923076923076927</v>
      </c>
      <c r="L23" s="180"/>
      <c r="M23" s="186">
        <f>SUM(D23,G23,J23)</f>
        <v>709</v>
      </c>
      <c r="N23" s="140">
        <f t="shared" ref="N23:N24" si="9">M23/$M$22</f>
        <v>0.60806174957118353</v>
      </c>
    </row>
    <row r="24" spans="1:15" ht="13.5" customHeight="1" x14ac:dyDescent="0.35">
      <c r="A24" s="205"/>
      <c r="B24" s="214" t="s">
        <v>139</v>
      </c>
      <c r="C24" s="180"/>
      <c r="D24" s="146">
        <v>46</v>
      </c>
      <c r="E24" s="212">
        <f t="shared" si="6"/>
        <v>0.33333333333333331</v>
      </c>
      <c r="F24" s="180"/>
      <c r="G24" s="148">
        <v>408</v>
      </c>
      <c r="H24" s="212">
        <f t="shared" si="7"/>
        <v>0.40197044334975368</v>
      </c>
      <c r="I24" s="180"/>
      <c r="J24" s="146">
        <v>3</v>
      </c>
      <c r="K24" s="212">
        <f t="shared" si="8"/>
        <v>0.23076923076923078</v>
      </c>
      <c r="L24" s="180"/>
      <c r="M24" s="213">
        <f>SUM(D24,G24,J24)</f>
        <v>457</v>
      </c>
      <c r="N24" s="212">
        <f t="shared" si="9"/>
        <v>0.39193825042881647</v>
      </c>
    </row>
    <row r="25" spans="1:15" ht="5.9" customHeight="1" x14ac:dyDescent="0.35">
      <c r="A25" s="158"/>
      <c r="B25" s="131"/>
      <c r="C25" s="131"/>
      <c r="D25" s="176"/>
      <c r="E25" s="176"/>
      <c r="F25" s="131"/>
      <c r="G25" s="176"/>
      <c r="H25" s="176"/>
      <c r="I25" s="131"/>
      <c r="J25" s="176"/>
      <c r="K25" s="176"/>
      <c r="L25" s="131"/>
      <c r="M25" s="176"/>
      <c r="N25" s="176"/>
    </row>
    <row r="26" spans="1:15" ht="15" customHeight="1" x14ac:dyDescent="0.35">
      <c r="A26" s="205"/>
      <c r="B26" s="206" t="s">
        <v>33</v>
      </c>
      <c r="C26" s="195"/>
      <c r="D26" s="207">
        <f>SUM(D27:D28)</f>
        <v>211</v>
      </c>
      <c r="E26" s="208">
        <f>D26/D10</f>
        <v>0.44234800838574423</v>
      </c>
      <c r="F26" s="195"/>
      <c r="G26" s="209">
        <f>SUM(G27:G28)</f>
        <v>894</v>
      </c>
      <c r="H26" s="208">
        <f>G26/G10</f>
        <v>0.3365963855421687</v>
      </c>
      <c r="I26" s="195"/>
      <c r="J26" s="207">
        <f>SUM(J27:J28)</f>
        <v>19</v>
      </c>
      <c r="K26" s="208">
        <f>J26/J10</f>
        <v>0.42222222222222222</v>
      </c>
      <c r="L26" s="195"/>
      <c r="M26" s="210">
        <f>SUM(M27:M28)</f>
        <v>1124</v>
      </c>
      <c r="N26" s="208">
        <f>M26/M10</f>
        <v>0.35368156073001888</v>
      </c>
      <c r="O26" s="215"/>
    </row>
    <row r="27" spans="1:15" ht="13.5" customHeight="1" x14ac:dyDescent="0.35">
      <c r="A27" s="205"/>
      <c r="B27" s="44" t="s">
        <v>138</v>
      </c>
      <c r="C27" s="180"/>
      <c r="D27" s="139">
        <v>113</v>
      </c>
      <c r="E27" s="140">
        <f t="shared" ref="E27:E28" si="10">D27/$D$26</f>
        <v>0.53554502369668244</v>
      </c>
      <c r="F27" s="180"/>
      <c r="G27" s="141">
        <v>155</v>
      </c>
      <c r="H27" s="140">
        <f t="shared" ref="H27:H28" si="11">G27/$G$26</f>
        <v>0.17337807606263983</v>
      </c>
      <c r="I27" s="180"/>
      <c r="J27" s="139">
        <v>4</v>
      </c>
      <c r="K27" s="140">
        <f t="shared" ref="K27:K28" si="12">J27/$J$26</f>
        <v>0.21052631578947367</v>
      </c>
      <c r="L27" s="180"/>
      <c r="M27" s="186">
        <f>SUM(D27,G27,J27)</f>
        <v>272</v>
      </c>
      <c r="N27" s="140">
        <f t="shared" ref="N27:N28" si="13">M27/$M$26</f>
        <v>0.24199288256227758</v>
      </c>
    </row>
    <row r="28" spans="1:15" ht="13.5" customHeight="1" x14ac:dyDescent="0.35">
      <c r="A28" s="205"/>
      <c r="B28" s="214" t="s">
        <v>139</v>
      </c>
      <c r="C28" s="180"/>
      <c r="D28" s="146">
        <v>98</v>
      </c>
      <c r="E28" s="212">
        <f t="shared" si="10"/>
        <v>0.46445497630331756</v>
      </c>
      <c r="F28" s="180"/>
      <c r="G28" s="148">
        <v>739</v>
      </c>
      <c r="H28" s="212">
        <f t="shared" si="11"/>
        <v>0.82662192393736023</v>
      </c>
      <c r="I28" s="180"/>
      <c r="J28" s="146">
        <v>15</v>
      </c>
      <c r="K28" s="212">
        <f t="shared" si="12"/>
        <v>0.78947368421052633</v>
      </c>
      <c r="L28" s="180"/>
      <c r="M28" s="213">
        <f>SUM(D28,G28,J28)</f>
        <v>852</v>
      </c>
      <c r="N28" s="212">
        <f t="shared" si="13"/>
        <v>0.75800711743772242</v>
      </c>
    </row>
    <row r="29" spans="1:15" ht="5.9" customHeight="1" x14ac:dyDescent="0.35">
      <c r="A29" s="158"/>
      <c r="B29" s="131"/>
      <c r="C29" s="131"/>
      <c r="D29" s="176"/>
      <c r="E29" s="176"/>
      <c r="F29" s="131"/>
      <c r="G29" s="176"/>
      <c r="H29" s="176"/>
      <c r="I29" s="131"/>
      <c r="J29" s="176"/>
      <c r="K29" s="176"/>
      <c r="L29" s="131"/>
      <c r="M29" s="176"/>
      <c r="N29" s="176"/>
    </row>
    <row r="30" spans="1:15" ht="15" customHeight="1" x14ac:dyDescent="0.35">
      <c r="A30" s="205"/>
      <c r="B30" s="206" t="s">
        <v>49</v>
      </c>
      <c r="C30" s="195"/>
      <c r="D30" s="207">
        <f>SUM(D31:D32)</f>
        <v>44</v>
      </c>
      <c r="E30" s="208">
        <f>D30/D10</f>
        <v>9.2243186582809222E-2</v>
      </c>
      <c r="F30" s="195"/>
      <c r="G30" s="209">
        <f>SUM(G31:G32)</f>
        <v>196</v>
      </c>
      <c r="H30" s="208">
        <f>G30/G10</f>
        <v>7.3795180722891568E-2</v>
      </c>
      <c r="I30" s="195"/>
      <c r="J30" s="207">
        <f>SUM(J31:J32)</f>
        <v>9</v>
      </c>
      <c r="K30" s="208">
        <f>J30/J10</f>
        <v>0.2</v>
      </c>
      <c r="L30" s="195"/>
      <c r="M30" s="210">
        <f>SUM(M31:M32)</f>
        <v>249</v>
      </c>
      <c r="N30" s="208">
        <f>M30/M10</f>
        <v>7.8351164254247957E-2</v>
      </c>
    </row>
    <row r="31" spans="1:15" ht="13.5" customHeight="1" x14ac:dyDescent="0.35">
      <c r="A31" s="205"/>
      <c r="B31" s="44" t="s">
        <v>138</v>
      </c>
      <c r="C31" s="180"/>
      <c r="D31" s="139">
        <v>17</v>
      </c>
      <c r="E31" s="140">
        <f t="shared" ref="E31:E32" si="14">D31/$D$30</f>
        <v>0.38636363636363635</v>
      </c>
      <c r="F31" s="180"/>
      <c r="G31" s="141">
        <v>0</v>
      </c>
      <c r="H31" s="140">
        <f t="shared" ref="H31:H32" si="15">G31/$G$30</f>
        <v>0</v>
      </c>
      <c r="I31" s="180"/>
      <c r="J31" s="139">
        <v>2</v>
      </c>
      <c r="K31" s="140">
        <f>J31/$J$30</f>
        <v>0.22222222222222221</v>
      </c>
      <c r="L31" s="180"/>
      <c r="M31" s="186">
        <f>SUM(D31,G31,J31)</f>
        <v>19</v>
      </c>
      <c r="N31" s="140">
        <f t="shared" ref="N31:N32" si="16">M31/$M$30</f>
        <v>7.6305220883534142E-2</v>
      </c>
    </row>
    <row r="32" spans="1:15" ht="13.5" customHeight="1" x14ac:dyDescent="0.35">
      <c r="A32" s="205"/>
      <c r="B32" s="214" t="s">
        <v>139</v>
      </c>
      <c r="C32" s="180"/>
      <c r="D32" s="146">
        <v>27</v>
      </c>
      <c r="E32" s="212">
        <f t="shared" si="14"/>
        <v>0.61363636363636365</v>
      </c>
      <c r="F32" s="180"/>
      <c r="G32" s="148">
        <v>196</v>
      </c>
      <c r="H32" s="212">
        <f t="shared" si="15"/>
        <v>1</v>
      </c>
      <c r="I32" s="180"/>
      <c r="J32" s="146">
        <v>7</v>
      </c>
      <c r="K32" s="212">
        <f>J32/$J$30</f>
        <v>0.77777777777777779</v>
      </c>
      <c r="L32" s="180"/>
      <c r="M32" s="213">
        <f>SUM(D32,G32,J32)</f>
        <v>230</v>
      </c>
      <c r="N32" s="212">
        <f t="shared" si="16"/>
        <v>0.92369477911646591</v>
      </c>
    </row>
    <row r="33" spans="1:15" ht="5.9" customHeight="1" x14ac:dyDescent="0.35">
      <c r="A33" s="158"/>
      <c r="B33" s="131"/>
      <c r="C33" s="131"/>
      <c r="D33" s="176"/>
      <c r="E33" s="176"/>
      <c r="F33" s="131"/>
      <c r="G33" s="176"/>
      <c r="H33" s="176"/>
      <c r="I33" s="131"/>
      <c r="J33" s="176"/>
      <c r="K33" s="176"/>
      <c r="L33" s="131"/>
      <c r="M33" s="176"/>
      <c r="N33" s="176"/>
    </row>
    <row r="34" spans="1:15" ht="15" customHeight="1" x14ac:dyDescent="0.35">
      <c r="A34" s="205"/>
      <c r="B34" s="206" t="s">
        <v>9</v>
      </c>
      <c r="C34" s="195"/>
      <c r="D34" s="207">
        <f>SUM(D35:D36)</f>
        <v>22</v>
      </c>
      <c r="E34" s="208">
        <f>D34/D10</f>
        <v>4.6121593291404611E-2</v>
      </c>
      <c r="F34" s="195"/>
      <c r="G34" s="209">
        <f>SUM(G35:G36)</f>
        <v>12</v>
      </c>
      <c r="H34" s="208">
        <f>G34/G10</f>
        <v>4.5180722891566263E-3</v>
      </c>
      <c r="I34" s="195"/>
      <c r="J34" s="207">
        <f>SUM(J35:J36)</f>
        <v>1</v>
      </c>
      <c r="K34" s="208">
        <f>J34/J10</f>
        <v>2.2222222222222223E-2</v>
      </c>
      <c r="L34" s="195"/>
      <c r="M34" s="210">
        <f>SUM(M35:M36)</f>
        <v>35</v>
      </c>
      <c r="N34" s="208">
        <f>M34/M10</f>
        <v>1.1013215859030838E-2</v>
      </c>
    </row>
    <row r="35" spans="1:15" ht="13.5" customHeight="1" x14ac:dyDescent="0.35">
      <c r="A35" s="205"/>
      <c r="B35" s="44" t="s">
        <v>138</v>
      </c>
      <c r="C35" s="180"/>
      <c r="D35" s="139">
        <v>2</v>
      </c>
      <c r="E35" s="140">
        <f>D35/$D$34</f>
        <v>9.0909090909090912E-2</v>
      </c>
      <c r="F35" s="180"/>
      <c r="G35" s="141">
        <v>2</v>
      </c>
      <c r="H35" s="140">
        <f t="shared" ref="H35:H36" si="17">G35/$G$34</f>
        <v>0.16666666666666666</v>
      </c>
      <c r="I35" s="180"/>
      <c r="J35" s="139">
        <v>1</v>
      </c>
      <c r="K35" s="140">
        <f>IFERROR(J35/$J$34,0)</f>
        <v>1</v>
      </c>
      <c r="L35" s="180"/>
      <c r="M35" s="186">
        <f>SUM(D35,G35,J35)</f>
        <v>5</v>
      </c>
      <c r="N35" s="140">
        <f t="shared" ref="N35:N36" si="18">M35/$M$34</f>
        <v>0.14285714285714285</v>
      </c>
    </row>
    <row r="36" spans="1:15" ht="13.5" customHeight="1" thickBot="1" x14ac:dyDescent="0.4">
      <c r="A36" s="205"/>
      <c r="B36" s="216" t="s">
        <v>139</v>
      </c>
      <c r="C36" s="180"/>
      <c r="D36" s="192">
        <v>20</v>
      </c>
      <c r="E36" s="190">
        <f>D36/$D$34</f>
        <v>0.90909090909090906</v>
      </c>
      <c r="F36" s="180"/>
      <c r="G36" s="191">
        <v>10</v>
      </c>
      <c r="H36" s="190">
        <f t="shared" si="17"/>
        <v>0.83333333333333337</v>
      </c>
      <c r="I36" s="180"/>
      <c r="J36" s="192">
        <v>0</v>
      </c>
      <c r="K36" s="190">
        <f>IFERROR(J36/$J$34,0)</f>
        <v>0</v>
      </c>
      <c r="L36" s="180"/>
      <c r="M36" s="189">
        <f>SUM(D36,G36,J36)</f>
        <v>30</v>
      </c>
      <c r="N36" s="190">
        <f t="shared" si="18"/>
        <v>0.8571428571428571</v>
      </c>
    </row>
    <row r="37" spans="1:15" s="1" customFormat="1" ht="5.25" customHeight="1" thickTop="1" x14ac:dyDescent="0.25">
      <c r="D37" s="120"/>
      <c r="E37" s="155"/>
      <c r="F37" s="156"/>
      <c r="G37" s="156"/>
      <c r="H37" s="155"/>
      <c r="I37" s="155"/>
      <c r="J37" s="156"/>
      <c r="K37" s="156"/>
      <c r="L37" s="79"/>
      <c r="M37" s="79"/>
    </row>
    <row r="38" spans="1:15" s="1" customFormat="1" ht="12" customHeight="1" x14ac:dyDescent="0.25">
      <c r="B38" s="471" t="s">
        <v>203</v>
      </c>
      <c r="C38" s="471"/>
      <c r="D38" s="471"/>
      <c r="E38" s="471"/>
      <c r="F38" s="471"/>
      <c r="G38" s="471"/>
      <c r="H38" s="471"/>
      <c r="I38" s="471"/>
      <c r="J38" s="471"/>
      <c r="K38" s="471"/>
      <c r="L38" s="471"/>
      <c r="M38" s="471"/>
    </row>
    <row r="39" spans="1:15" s="1" customFormat="1" ht="12" customHeight="1" x14ac:dyDescent="0.25">
      <c r="B39" s="157" t="s">
        <v>46</v>
      </c>
      <c r="D39" s="120"/>
      <c r="E39" s="157"/>
      <c r="F39" s="157"/>
      <c r="G39" s="158"/>
      <c r="H39" s="157"/>
      <c r="I39" s="157"/>
      <c r="J39" s="157"/>
      <c r="K39" s="158"/>
      <c r="L39" s="107"/>
      <c r="M39" s="107"/>
    </row>
    <row r="40" spans="1:15" s="1" customFormat="1" ht="12" customHeight="1" x14ac:dyDescent="0.25">
      <c r="B40" s="159" t="s">
        <v>47</v>
      </c>
      <c r="D40" s="120"/>
      <c r="E40" s="159"/>
      <c r="F40" s="159"/>
      <c r="G40" s="158"/>
      <c r="H40" s="159"/>
      <c r="I40" s="159"/>
      <c r="J40" s="159"/>
      <c r="K40" s="158"/>
      <c r="L40" s="107"/>
      <c r="M40" s="107"/>
    </row>
    <row r="41" spans="1:15" s="1" customFormat="1" ht="12" customHeight="1" x14ac:dyDescent="0.25">
      <c r="B41" s="107"/>
      <c r="D41" s="120"/>
      <c r="E41" s="107"/>
      <c r="F41" s="107"/>
      <c r="G41" s="107"/>
      <c r="H41" s="107"/>
      <c r="I41" s="107"/>
      <c r="J41" s="107"/>
      <c r="K41" s="107"/>
      <c r="L41" s="107"/>
      <c r="M41" s="107"/>
    </row>
    <row r="42" spans="1:15" s="1" customFormat="1" ht="12" customHeight="1" x14ac:dyDescent="0.25">
      <c r="B42" s="473" t="s">
        <v>335</v>
      </c>
      <c r="C42" s="473"/>
      <c r="D42" s="473"/>
      <c r="E42" s="473"/>
      <c r="F42" s="473"/>
      <c r="G42" s="473"/>
      <c r="H42" s="473"/>
      <c r="I42" s="473"/>
      <c r="J42" s="473"/>
      <c r="K42" s="473"/>
      <c r="L42" s="473"/>
      <c r="M42" s="473"/>
    </row>
    <row r="43" spans="1:15" s="1" customFormat="1" ht="12.5" x14ac:dyDescent="0.25">
      <c r="E43" s="158"/>
    </row>
    <row r="44" spans="1:15" s="1" customFormat="1" ht="12" customHeight="1" x14ac:dyDescent="0.25">
      <c r="E44" s="158"/>
    </row>
    <row r="45" spans="1:15" s="1" customFormat="1" ht="15" customHeight="1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15" s="1" customFormat="1" ht="15" customHeight="1" x14ac:dyDescent="0.3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15" s="1" customFormat="1" ht="15" customHeight="1" x14ac:dyDescent="0.3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15" s="1" customFormat="1" ht="15" customHeight="1" x14ac:dyDescent="0.3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s="1" customFormat="1" ht="15" customHeight="1" x14ac:dyDescent="0.3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s="1" customFormat="1" ht="30" customHeight="1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s="1" customFormat="1" ht="12" customHeight="1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s="1" customFormat="1" ht="12" customHeight="1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s="1" customFormat="1" ht="12" customHeight="1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s="1" customFormat="1" ht="12" customHeight="1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s="1" customFormat="1" ht="12" customHeight="1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</sheetData>
  <customSheetViews>
    <customSheetView guid="{2806289E-E2A8-4B9B-A15C-380DC7171E03}" showPageBreaks="1" showGridLines="0" view="pageLayout" topLeftCell="A15">
      <selection activeCell="B36" sqref="B36"/>
      <pageMargins left="0.75" right="0.75" top="0.75" bottom="0.75" header="0.5" footer="0.5"/>
      <pageSetup orientation="landscape" r:id="rId1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  <customSheetView guid="{F3B5803E-F644-4017-98FB-3DB746882656}" showPageBreaks="1" showGridLines="0" view="pageLayout" topLeftCell="A7">
      <selection activeCell="H40" sqref="H40"/>
      <pageMargins left="0.75" right="0.75" top="0.75" bottom="0.75" header="0.5" footer="0.5"/>
      <pageSetup orientation="landscape" r:id="rId2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</customSheetViews>
  <mergeCells count="11">
    <mergeCell ref="B38:M38"/>
    <mergeCell ref="B42:M42"/>
    <mergeCell ref="D7:E7"/>
    <mergeCell ref="G7:H7"/>
    <mergeCell ref="J7:K7"/>
    <mergeCell ref="M7:N7"/>
    <mergeCell ref="B4:N4"/>
    <mergeCell ref="D6:E6"/>
    <mergeCell ref="G6:H6"/>
    <mergeCell ref="J6:K6"/>
    <mergeCell ref="M6:N6"/>
  </mergeCells>
  <hyperlinks>
    <hyperlink ref="B2" location="ToC!A1" display="Table of Contents" xr:uid="{BC2E5590-B91B-4776-A10A-DB6A9807CB5C}"/>
  </hyperlinks>
  <pageMargins left="0.75" right="0.75" top="0.75" bottom="0.75" header="0.5" footer="0.5"/>
  <pageSetup orientation="landscape" r:id="rId3"/>
  <headerFooter>
    <oddHeader>&amp;L&amp;"Arial,Italic"&amp;10ADEA Survey of Allied Dental Program Directors, 2018 Summary and Results</oddHeader>
    <oddFooter>&amp;L&amp;"Arial,Regular"&amp;10July 2019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27"/>
  <sheetViews>
    <sheetView showGridLines="0" zoomScaleNormal="100" workbookViewId="0"/>
  </sheetViews>
  <sheetFormatPr defaultColWidth="8.81640625" defaultRowHeight="14.5" x14ac:dyDescent="0.35"/>
  <cols>
    <col min="1" max="1" width="2.26953125" style="177" customWidth="1"/>
    <col min="2" max="2" width="39.26953125" style="177" customWidth="1"/>
    <col min="3" max="3" width="2" style="177" customWidth="1"/>
    <col min="4" max="5" width="8.26953125" style="177" customWidth="1"/>
    <col min="6" max="6" width="1.453125" style="177" customWidth="1"/>
    <col min="7" max="8" width="8.26953125" style="177" customWidth="1"/>
    <col min="9" max="9" width="1.453125" style="177" customWidth="1"/>
    <col min="10" max="11" width="8.26953125" style="177" customWidth="1"/>
    <col min="12" max="12" width="1.453125" style="177" customWidth="1"/>
    <col min="13" max="14" width="8.26953125" style="177" customWidth="1"/>
    <col min="15" max="16384" width="8.81640625" style="177"/>
  </cols>
  <sheetData>
    <row r="1" spans="1:15" s="1" customFormat="1" ht="12.75" customHeight="1" x14ac:dyDescent="0.25">
      <c r="D1" s="120"/>
      <c r="E1" s="3"/>
      <c r="H1" s="3"/>
      <c r="I1" s="3"/>
      <c r="L1" s="3"/>
      <c r="M1" s="3"/>
    </row>
    <row r="2" spans="1:15" s="1" customFormat="1" ht="12.75" customHeight="1" x14ac:dyDescent="0.35">
      <c r="B2" s="78" t="s">
        <v>25</v>
      </c>
      <c r="D2" s="120"/>
      <c r="E2" s="3"/>
      <c r="H2" s="3"/>
      <c r="I2" s="3"/>
      <c r="L2" s="3"/>
      <c r="M2" s="3"/>
    </row>
    <row r="3" spans="1:15" s="1" customFormat="1" ht="12.75" customHeight="1" x14ac:dyDescent="0.25">
      <c r="D3" s="120"/>
      <c r="E3" s="3"/>
      <c r="H3" s="3"/>
      <c r="I3" s="3"/>
      <c r="L3" s="3"/>
      <c r="M3" s="3"/>
    </row>
    <row r="4" spans="1:15" x14ac:dyDescent="0.35">
      <c r="A4" s="158"/>
      <c r="B4" s="481" t="s">
        <v>79</v>
      </c>
      <c r="C4" s="481"/>
      <c r="D4" s="481"/>
      <c r="E4" s="481"/>
      <c r="F4" s="481"/>
      <c r="G4" s="481"/>
      <c r="H4" s="481"/>
      <c r="I4" s="481"/>
      <c r="J4" s="481"/>
      <c r="K4" s="481"/>
      <c r="L4" s="481"/>
      <c r="M4" s="481"/>
      <c r="N4" s="481"/>
    </row>
    <row r="5" spans="1:15" ht="12.75" customHeight="1" x14ac:dyDescent="0.35">
      <c r="A5" s="158"/>
      <c r="B5" s="121"/>
      <c r="C5" s="199"/>
      <c r="D5" s="121"/>
      <c r="E5" s="121"/>
      <c r="F5" s="199"/>
      <c r="G5" s="121"/>
      <c r="H5" s="121"/>
      <c r="I5" s="199"/>
      <c r="J5" s="200"/>
      <c r="K5" s="200"/>
      <c r="L5" s="199"/>
      <c r="M5" s="200"/>
      <c r="N5" s="200"/>
    </row>
    <row r="6" spans="1:15" x14ac:dyDescent="0.35">
      <c r="A6" s="158"/>
      <c r="B6" s="201"/>
      <c r="C6" s="124"/>
      <c r="D6" s="500" t="s">
        <v>4</v>
      </c>
      <c r="E6" s="500"/>
      <c r="F6" s="173"/>
      <c r="G6" s="501" t="s">
        <v>5</v>
      </c>
      <c r="H6" s="501"/>
      <c r="I6" s="173"/>
      <c r="J6" s="501" t="s">
        <v>26</v>
      </c>
      <c r="K6" s="501"/>
      <c r="L6" s="173"/>
      <c r="M6" s="501" t="s">
        <v>3</v>
      </c>
      <c r="N6" s="501"/>
    </row>
    <row r="7" spans="1:15" x14ac:dyDescent="0.35">
      <c r="A7" s="158"/>
      <c r="B7" s="128"/>
      <c r="C7" s="128"/>
      <c r="D7" s="475" t="s">
        <v>257</v>
      </c>
      <c r="E7" s="475"/>
      <c r="F7" s="3"/>
      <c r="G7" s="475" t="s">
        <v>252</v>
      </c>
      <c r="H7" s="475"/>
      <c r="I7" s="3"/>
      <c r="J7" s="475" t="s">
        <v>246</v>
      </c>
      <c r="K7" s="475"/>
      <c r="L7" s="3"/>
      <c r="M7" s="475" t="s">
        <v>260</v>
      </c>
      <c r="N7" s="475"/>
    </row>
    <row r="8" spans="1:15" ht="22.5" customHeight="1" thickBot="1" x14ac:dyDescent="0.4">
      <c r="A8" s="158"/>
      <c r="B8" s="202"/>
      <c r="C8" s="131"/>
      <c r="D8" s="203" t="s">
        <v>24</v>
      </c>
      <c r="E8" s="203" t="s">
        <v>2</v>
      </c>
      <c r="F8" s="131"/>
      <c r="G8" s="204" t="s">
        <v>24</v>
      </c>
      <c r="H8" s="204" t="s">
        <v>2</v>
      </c>
      <c r="I8" s="131"/>
      <c r="J8" s="204" t="s">
        <v>24</v>
      </c>
      <c r="K8" s="204" t="s">
        <v>2</v>
      </c>
      <c r="L8" s="131"/>
      <c r="M8" s="204" t="s">
        <v>24</v>
      </c>
      <c r="N8" s="204" t="s">
        <v>2</v>
      </c>
    </row>
    <row r="9" spans="1:15" ht="10" customHeight="1" x14ac:dyDescent="0.35">
      <c r="A9" s="158"/>
      <c r="B9" s="131"/>
      <c r="C9" s="131"/>
      <c r="D9" s="176"/>
      <c r="E9" s="176"/>
      <c r="F9" s="131"/>
      <c r="G9" s="176"/>
      <c r="H9" s="176"/>
      <c r="I9" s="131"/>
      <c r="J9" s="176"/>
      <c r="K9" s="176"/>
      <c r="L9" s="131"/>
      <c r="M9" s="176"/>
      <c r="N9" s="176"/>
    </row>
    <row r="10" spans="1:15" ht="15" customHeight="1" x14ac:dyDescent="0.35">
      <c r="A10" s="205"/>
      <c r="B10" s="206" t="s">
        <v>48</v>
      </c>
      <c r="C10" s="195"/>
      <c r="D10" s="207">
        <f>SUM(D11:D17)</f>
        <v>787</v>
      </c>
      <c r="E10" s="208">
        <v>1</v>
      </c>
      <c r="F10" s="195"/>
      <c r="G10" s="209">
        <f>SUM(G11:G17)</f>
        <v>2482.5</v>
      </c>
      <c r="H10" s="208">
        <v>1</v>
      </c>
      <c r="I10" s="195"/>
      <c r="J10" s="207">
        <f>SUM(J11:J17)</f>
        <v>38</v>
      </c>
      <c r="K10" s="208">
        <v>1</v>
      </c>
      <c r="L10" s="195"/>
      <c r="M10" s="210">
        <f>SUM(D10,G10,J10)</f>
        <v>3307.5</v>
      </c>
      <c r="N10" s="208">
        <v>1</v>
      </c>
    </row>
    <row r="11" spans="1:15" ht="15" customHeight="1" x14ac:dyDescent="0.35">
      <c r="A11" s="205"/>
      <c r="B11" s="221" t="s">
        <v>99</v>
      </c>
      <c r="C11" s="180"/>
      <c r="D11" s="139">
        <v>137</v>
      </c>
      <c r="E11" s="140">
        <f>D11/$D$10</f>
        <v>0.17407878017789072</v>
      </c>
      <c r="F11" s="180"/>
      <c r="G11" s="139">
        <v>69</v>
      </c>
      <c r="H11" s="140">
        <f>G11/$G$10</f>
        <v>2.7794561933534745E-2</v>
      </c>
      <c r="I11" s="180"/>
      <c r="J11" s="139">
        <v>0</v>
      </c>
      <c r="K11" s="140">
        <f>J11/$J$10</f>
        <v>0</v>
      </c>
      <c r="L11" s="180"/>
      <c r="M11" s="186">
        <f>SUM(D11,G11,J11)</f>
        <v>206</v>
      </c>
      <c r="N11" s="140">
        <f>M11/$M$10</f>
        <v>6.2282690854119423E-2</v>
      </c>
    </row>
    <row r="12" spans="1:15" ht="15" customHeight="1" x14ac:dyDescent="0.35">
      <c r="A12" s="205"/>
      <c r="B12" s="211" t="s">
        <v>100</v>
      </c>
      <c r="C12" s="180"/>
      <c r="D12" s="146">
        <v>110</v>
      </c>
      <c r="E12" s="212">
        <f t="shared" ref="E12:E17" si="0">D12/$D$10</f>
        <v>0.13977128335451081</v>
      </c>
      <c r="F12" s="180"/>
      <c r="G12" s="312">
        <v>2113.5</v>
      </c>
      <c r="H12" s="212">
        <f t="shared" ref="H12:H17" si="1">G12/$G$10</f>
        <v>0.85135951661631415</v>
      </c>
      <c r="I12" s="180"/>
      <c r="J12" s="146">
        <v>0</v>
      </c>
      <c r="K12" s="212">
        <f t="shared" ref="K12:K17" si="2">J12/$J$10</f>
        <v>0</v>
      </c>
      <c r="L12" s="180"/>
      <c r="M12" s="213">
        <f t="shared" ref="M12:M17" si="3">SUM(D12,G12,J12)</f>
        <v>2223.5</v>
      </c>
      <c r="N12" s="212">
        <f t="shared" ref="N12:N17" si="4">M12/$M$10</f>
        <v>0.67226001511715794</v>
      </c>
    </row>
    <row r="13" spans="1:15" ht="15" customHeight="1" x14ac:dyDescent="0.35">
      <c r="A13" s="205"/>
      <c r="B13" s="221" t="s">
        <v>101</v>
      </c>
      <c r="C13" s="180"/>
      <c r="D13" s="139">
        <v>385</v>
      </c>
      <c r="E13" s="140">
        <f t="shared" si="0"/>
        <v>0.48919949174078781</v>
      </c>
      <c r="F13" s="180"/>
      <c r="G13" s="169">
        <v>165</v>
      </c>
      <c r="H13" s="140">
        <f t="shared" si="1"/>
        <v>6.6465256797583083E-2</v>
      </c>
      <c r="I13" s="180"/>
      <c r="J13" s="139">
        <v>0</v>
      </c>
      <c r="K13" s="140">
        <f t="shared" si="2"/>
        <v>0</v>
      </c>
      <c r="L13" s="180"/>
      <c r="M13" s="186">
        <f t="shared" si="3"/>
        <v>550</v>
      </c>
      <c r="N13" s="140">
        <f t="shared" si="4"/>
        <v>0.16628873771730915</v>
      </c>
    </row>
    <row r="14" spans="1:15" ht="15" customHeight="1" x14ac:dyDescent="0.35">
      <c r="A14" s="205"/>
      <c r="B14" s="211" t="s">
        <v>102</v>
      </c>
      <c r="C14" s="180"/>
      <c r="D14" s="146">
        <v>1</v>
      </c>
      <c r="E14" s="212">
        <f t="shared" si="0"/>
        <v>1.2706480304955528E-3</v>
      </c>
      <c r="F14" s="180"/>
      <c r="G14" s="146">
        <v>2</v>
      </c>
      <c r="H14" s="212">
        <f t="shared" si="1"/>
        <v>8.0563947633434038E-4</v>
      </c>
      <c r="I14" s="180"/>
      <c r="J14" s="146">
        <v>38</v>
      </c>
      <c r="K14" s="212">
        <f t="shared" si="2"/>
        <v>1</v>
      </c>
      <c r="L14" s="180"/>
      <c r="M14" s="213">
        <f t="shared" si="3"/>
        <v>41</v>
      </c>
      <c r="N14" s="212">
        <f t="shared" si="4"/>
        <v>1.2396069538926682E-2</v>
      </c>
      <c r="O14" s="215"/>
    </row>
    <row r="15" spans="1:15" ht="30" customHeight="1" x14ac:dyDescent="0.35">
      <c r="A15" s="205"/>
      <c r="B15" s="222" t="s">
        <v>339</v>
      </c>
      <c r="C15" s="180"/>
      <c r="D15" s="139">
        <v>122</v>
      </c>
      <c r="E15" s="140">
        <f t="shared" si="0"/>
        <v>0.15501905972045743</v>
      </c>
      <c r="F15" s="180"/>
      <c r="G15" s="139">
        <v>40</v>
      </c>
      <c r="H15" s="140">
        <f t="shared" si="1"/>
        <v>1.6112789526686808E-2</v>
      </c>
      <c r="I15" s="180"/>
      <c r="J15" s="139">
        <v>0</v>
      </c>
      <c r="K15" s="140">
        <f t="shared" si="2"/>
        <v>0</v>
      </c>
      <c r="L15" s="180"/>
      <c r="M15" s="186">
        <f t="shared" si="3"/>
        <v>162</v>
      </c>
      <c r="N15" s="140">
        <f t="shared" si="4"/>
        <v>4.8979591836734691E-2</v>
      </c>
    </row>
    <row r="16" spans="1:15" ht="15" customHeight="1" x14ac:dyDescent="0.35">
      <c r="A16" s="205"/>
      <c r="B16" s="211" t="s">
        <v>340</v>
      </c>
      <c r="C16" s="180"/>
      <c r="D16" s="146">
        <v>0</v>
      </c>
      <c r="E16" s="212">
        <f t="shared" ref="E16" si="5">D16/$D$10</f>
        <v>0</v>
      </c>
      <c r="F16" s="180"/>
      <c r="G16" s="146">
        <v>3</v>
      </c>
      <c r="H16" s="212">
        <f t="shared" si="1"/>
        <v>1.2084592145015106E-3</v>
      </c>
      <c r="I16" s="180"/>
      <c r="J16" s="146">
        <v>0</v>
      </c>
      <c r="K16" s="212">
        <f t="shared" si="2"/>
        <v>0</v>
      </c>
      <c r="L16" s="180"/>
      <c r="M16" s="213">
        <f t="shared" ref="M16" si="6">SUM(D16,G16,J16)</f>
        <v>3</v>
      </c>
      <c r="N16" s="212">
        <f t="shared" ref="N16" si="7">M16/$M$10</f>
        <v>9.0702947845804993E-4</v>
      </c>
      <c r="O16" s="215"/>
    </row>
    <row r="17" spans="1:14" ht="15" customHeight="1" thickBot="1" x14ac:dyDescent="0.4">
      <c r="A17" s="205"/>
      <c r="B17" s="376" t="s">
        <v>9</v>
      </c>
      <c r="C17" s="377"/>
      <c r="D17" s="378">
        <v>32</v>
      </c>
      <c r="E17" s="379">
        <f t="shared" si="0"/>
        <v>4.0660736975857689E-2</v>
      </c>
      <c r="F17" s="377"/>
      <c r="G17" s="378">
        <v>90</v>
      </c>
      <c r="H17" s="379">
        <f t="shared" si="1"/>
        <v>3.6253776435045321E-2</v>
      </c>
      <c r="I17" s="377"/>
      <c r="J17" s="378">
        <v>0</v>
      </c>
      <c r="K17" s="379">
        <f t="shared" si="2"/>
        <v>0</v>
      </c>
      <c r="L17" s="377"/>
      <c r="M17" s="380">
        <f t="shared" si="3"/>
        <v>122</v>
      </c>
      <c r="N17" s="379">
        <f t="shared" si="4"/>
        <v>3.6885865457294026E-2</v>
      </c>
    </row>
    <row r="18" spans="1:14" s="1" customFormat="1" ht="4.5" customHeight="1" thickTop="1" x14ac:dyDescent="0.25">
      <c r="D18" s="120"/>
      <c r="E18" s="155"/>
      <c r="F18" s="156"/>
      <c r="G18" s="156"/>
      <c r="H18" s="155"/>
      <c r="I18" s="155"/>
      <c r="J18" s="156"/>
      <c r="K18" s="156"/>
      <c r="L18" s="79"/>
      <c r="M18" s="79"/>
    </row>
    <row r="19" spans="1:14" s="1" customFormat="1" ht="12" customHeight="1" x14ac:dyDescent="0.25">
      <c r="B19" s="471" t="s">
        <v>203</v>
      </c>
      <c r="C19" s="471"/>
      <c r="D19" s="471"/>
      <c r="E19" s="471"/>
      <c r="F19" s="471"/>
      <c r="G19" s="471"/>
      <c r="H19" s="471"/>
      <c r="I19" s="471"/>
      <c r="J19" s="471"/>
      <c r="K19" s="471"/>
      <c r="L19" s="471"/>
      <c r="M19" s="471"/>
    </row>
    <row r="20" spans="1:14" s="1" customFormat="1" ht="9" customHeight="1" x14ac:dyDescent="0.25">
      <c r="B20" s="157" t="s">
        <v>46</v>
      </c>
      <c r="D20" s="120"/>
      <c r="E20" s="157"/>
      <c r="F20" s="157"/>
      <c r="G20" s="158"/>
      <c r="H20" s="157"/>
      <c r="I20" s="157"/>
      <c r="J20" s="157"/>
      <c r="K20" s="158"/>
      <c r="L20" s="107"/>
      <c r="M20" s="107"/>
    </row>
    <row r="21" spans="1:14" s="1" customFormat="1" ht="12" customHeight="1" x14ac:dyDescent="0.25">
      <c r="B21" s="159" t="s">
        <v>47</v>
      </c>
      <c r="D21" s="120"/>
      <c r="E21" s="159"/>
      <c r="F21" s="159"/>
      <c r="G21" s="158"/>
      <c r="H21" s="159"/>
      <c r="I21" s="159"/>
      <c r="J21" s="159"/>
      <c r="K21" s="158"/>
      <c r="L21" s="107"/>
      <c r="M21" s="107"/>
    </row>
    <row r="22" spans="1:14" s="1" customFormat="1" ht="5.25" customHeight="1" x14ac:dyDescent="0.25">
      <c r="B22" s="107"/>
      <c r="D22" s="120"/>
      <c r="E22" s="107"/>
      <c r="F22" s="107"/>
      <c r="G22" s="107"/>
      <c r="H22" s="107"/>
      <c r="I22" s="107"/>
      <c r="J22" s="107"/>
      <c r="K22" s="107"/>
      <c r="L22" s="107"/>
      <c r="M22" s="107"/>
    </row>
    <row r="23" spans="1:14" s="1" customFormat="1" ht="12" customHeight="1" x14ac:dyDescent="0.25">
      <c r="B23" s="473" t="s">
        <v>335</v>
      </c>
      <c r="C23" s="473"/>
      <c r="D23" s="473"/>
      <c r="E23" s="473"/>
      <c r="F23" s="473"/>
      <c r="G23" s="473"/>
      <c r="H23" s="473"/>
      <c r="I23" s="473"/>
      <c r="J23" s="473"/>
      <c r="K23" s="473"/>
      <c r="L23" s="473"/>
      <c r="M23" s="473"/>
    </row>
    <row r="24" spans="1:14" s="1" customFormat="1" ht="6.75" customHeight="1" x14ac:dyDescent="0.25">
      <c r="E24" s="158"/>
    </row>
    <row r="25" spans="1:14" s="1" customFormat="1" ht="4.5" customHeight="1" x14ac:dyDescent="0.25">
      <c r="E25" s="158"/>
    </row>
    <row r="26" spans="1:14" s="1" customFormat="1" ht="12" customHeight="1" x14ac:dyDescent="0.25">
      <c r="E26" s="158"/>
    </row>
    <row r="27" spans="1:14" x14ac:dyDescent="0.35">
      <c r="B27" s="219"/>
    </row>
  </sheetData>
  <customSheetViews>
    <customSheetView guid="{2806289E-E2A8-4B9B-A15C-380DC7171E03}" showPageBreaks="1" showGridLines="0" view="pageLayout" topLeftCell="A2">
      <selection activeCell="B33" sqref="B33"/>
      <pageMargins left="0.75" right="0.75" top="0.75" bottom="0.75" header="0.5" footer="0.5"/>
      <pageSetup orientation="landscape" r:id="rId1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  <customSheetView guid="{F3B5803E-F644-4017-98FB-3DB746882656}" showPageBreaks="1" showGridLines="0" view="pageLayout" topLeftCell="A2">
      <selection activeCell="B33" sqref="B33"/>
      <pageMargins left="0.75" right="0.75" top="0.75" bottom="0.75" header="0.5" footer="0.5"/>
      <pageSetup orientation="landscape" r:id="rId2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</customSheetViews>
  <mergeCells count="11">
    <mergeCell ref="B23:M23"/>
    <mergeCell ref="D7:E7"/>
    <mergeCell ref="G7:H7"/>
    <mergeCell ref="J7:K7"/>
    <mergeCell ref="M7:N7"/>
    <mergeCell ref="B19:M19"/>
    <mergeCell ref="B4:N4"/>
    <mergeCell ref="D6:E6"/>
    <mergeCell ref="G6:H6"/>
    <mergeCell ref="J6:K6"/>
    <mergeCell ref="M6:N6"/>
  </mergeCells>
  <hyperlinks>
    <hyperlink ref="B2" location="ToC!A1" display="Table of Contents" xr:uid="{E75441B7-DE76-44DE-8E21-DC2DCBE8FAF6}"/>
  </hyperlinks>
  <pageMargins left="0.75" right="0.75" top="0.75" bottom="0.75" header="0.5" footer="0.5"/>
  <pageSetup orientation="landscape" r:id="rId3"/>
  <headerFooter>
    <oddHeader>&amp;L&amp;"Arial,Italic"&amp;10ADEA Survey of Allied Dental Program Directors, 2018 Summary and Results</oddHeader>
    <oddFooter>&amp;L&amp;"Arial,Regular"&amp;10July 2019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63"/>
  <sheetViews>
    <sheetView showGridLines="0" zoomScaleNormal="100" workbookViewId="0">
      <selection activeCell="B46" sqref="B46:M46"/>
    </sheetView>
  </sheetViews>
  <sheetFormatPr defaultColWidth="8.81640625" defaultRowHeight="14.5" x14ac:dyDescent="0.35"/>
  <cols>
    <col min="1" max="1" width="2.26953125" style="177" customWidth="1"/>
    <col min="2" max="2" width="39.26953125" style="177" customWidth="1"/>
    <col min="3" max="3" width="2" style="177" customWidth="1"/>
    <col min="4" max="5" width="8.26953125" style="177" customWidth="1"/>
    <col min="6" max="6" width="1.453125" style="177" customWidth="1"/>
    <col min="7" max="8" width="8.26953125" style="177" customWidth="1"/>
    <col min="9" max="9" width="1.453125" style="177" customWidth="1"/>
    <col min="10" max="11" width="8.26953125" style="177" customWidth="1"/>
    <col min="12" max="12" width="1.453125" style="177" customWidth="1"/>
    <col min="13" max="14" width="8.26953125" style="177" customWidth="1"/>
    <col min="15" max="16384" width="8.81640625" style="177"/>
  </cols>
  <sheetData>
    <row r="1" spans="1:14" s="1" customFormat="1" ht="12.75" customHeight="1" x14ac:dyDescent="0.25">
      <c r="D1" s="120"/>
      <c r="E1" s="3"/>
      <c r="H1" s="3"/>
      <c r="I1" s="3"/>
      <c r="L1" s="3"/>
      <c r="M1" s="3"/>
    </row>
    <row r="2" spans="1:14" s="1" customFormat="1" ht="12.75" customHeight="1" x14ac:dyDescent="0.35">
      <c r="B2" s="78" t="s">
        <v>25</v>
      </c>
      <c r="D2" s="120"/>
      <c r="E2" s="3"/>
      <c r="H2" s="3"/>
      <c r="I2" s="3"/>
      <c r="L2" s="3"/>
      <c r="M2" s="3"/>
    </row>
    <row r="3" spans="1:14" s="1" customFormat="1" ht="12.75" customHeight="1" x14ac:dyDescent="0.25">
      <c r="D3" s="120"/>
      <c r="E3" s="3"/>
      <c r="H3" s="3"/>
      <c r="I3" s="3"/>
      <c r="L3" s="3"/>
      <c r="M3" s="3"/>
    </row>
    <row r="4" spans="1:14" x14ac:dyDescent="0.35">
      <c r="A4" s="158"/>
      <c r="B4" s="481" t="s">
        <v>174</v>
      </c>
      <c r="C4" s="481"/>
      <c r="D4" s="481"/>
      <c r="E4" s="481"/>
      <c r="F4" s="481"/>
      <c r="G4" s="481"/>
      <c r="H4" s="481"/>
      <c r="I4" s="481"/>
      <c r="J4" s="481"/>
      <c r="K4" s="481"/>
      <c r="L4" s="481"/>
      <c r="M4" s="481"/>
      <c r="N4" s="481"/>
    </row>
    <row r="5" spans="1:14" ht="4.5" customHeight="1" x14ac:dyDescent="0.35">
      <c r="A5" s="158"/>
      <c r="B5" s="121"/>
      <c r="C5" s="199"/>
      <c r="D5" s="121"/>
      <c r="E5" s="121"/>
      <c r="F5" s="199"/>
      <c r="G5" s="121"/>
      <c r="H5" s="121"/>
      <c r="I5" s="199"/>
      <c r="J5" s="200"/>
      <c r="K5" s="200"/>
      <c r="L5" s="199"/>
      <c r="M5" s="200"/>
      <c r="N5" s="200"/>
    </row>
    <row r="6" spans="1:14" x14ac:dyDescent="0.35">
      <c r="A6" s="158"/>
      <c r="B6" s="201"/>
      <c r="C6" s="124"/>
      <c r="D6" s="500" t="s">
        <v>4</v>
      </c>
      <c r="E6" s="500"/>
      <c r="F6" s="173"/>
      <c r="G6" s="501" t="s">
        <v>5</v>
      </c>
      <c r="H6" s="501"/>
      <c r="I6" s="173"/>
      <c r="J6" s="501" t="s">
        <v>26</v>
      </c>
      <c r="K6" s="501"/>
      <c r="L6" s="173"/>
      <c r="M6" s="501" t="s">
        <v>3</v>
      </c>
      <c r="N6" s="501"/>
    </row>
    <row r="7" spans="1:14" x14ac:dyDescent="0.35">
      <c r="A7" s="158"/>
      <c r="B7" s="128"/>
      <c r="C7" s="128"/>
      <c r="D7" s="475" t="s">
        <v>257</v>
      </c>
      <c r="E7" s="475"/>
      <c r="F7" s="3"/>
      <c r="G7" s="475" t="s">
        <v>252</v>
      </c>
      <c r="H7" s="475"/>
      <c r="I7" s="3"/>
      <c r="J7" s="475" t="s">
        <v>246</v>
      </c>
      <c r="K7" s="475"/>
      <c r="L7" s="3"/>
      <c r="M7" s="475" t="s">
        <v>260</v>
      </c>
      <c r="N7" s="475"/>
    </row>
    <row r="8" spans="1:14" ht="18.75" customHeight="1" thickBot="1" x14ac:dyDescent="0.4">
      <c r="A8" s="158"/>
      <c r="B8" s="202"/>
      <c r="C8" s="131"/>
      <c r="D8" s="203" t="s">
        <v>24</v>
      </c>
      <c r="E8" s="203" t="s">
        <v>2</v>
      </c>
      <c r="F8" s="131"/>
      <c r="G8" s="204" t="s">
        <v>24</v>
      </c>
      <c r="H8" s="204" t="s">
        <v>2</v>
      </c>
      <c r="I8" s="131"/>
      <c r="J8" s="204" t="s">
        <v>24</v>
      </c>
      <c r="K8" s="204" t="s">
        <v>2</v>
      </c>
      <c r="L8" s="131"/>
      <c r="M8" s="204" t="s">
        <v>24</v>
      </c>
      <c r="N8" s="204" t="s">
        <v>2</v>
      </c>
    </row>
    <row r="9" spans="1:14" ht="10" customHeight="1" x14ac:dyDescent="0.35">
      <c r="A9" s="158"/>
      <c r="B9" s="131"/>
      <c r="C9" s="131"/>
      <c r="D9" s="176"/>
      <c r="E9" s="176"/>
      <c r="F9" s="131"/>
      <c r="G9" s="176"/>
      <c r="H9" s="176"/>
      <c r="I9" s="131"/>
      <c r="J9" s="176"/>
      <c r="K9" s="176"/>
      <c r="L9" s="131"/>
      <c r="M9" s="176"/>
      <c r="N9" s="176"/>
    </row>
    <row r="10" spans="1:14" ht="15" customHeight="1" x14ac:dyDescent="0.35">
      <c r="A10" s="205"/>
      <c r="B10" s="206" t="s">
        <v>48</v>
      </c>
      <c r="C10" s="195"/>
      <c r="D10" s="207">
        <f>SUM(D11:D12)</f>
        <v>787</v>
      </c>
      <c r="E10" s="208">
        <f>D10/$D$10</f>
        <v>1</v>
      </c>
      <c r="F10" s="195"/>
      <c r="G10" s="209">
        <f>SUM(G11:G12)</f>
        <v>2483</v>
      </c>
      <c r="H10" s="208">
        <f>G10/$G$10</f>
        <v>1</v>
      </c>
      <c r="I10" s="195"/>
      <c r="J10" s="207">
        <f>SUM(J11:J12)</f>
        <v>38</v>
      </c>
      <c r="K10" s="208">
        <f>J10/$J$10</f>
        <v>1</v>
      </c>
      <c r="L10" s="195"/>
      <c r="M10" s="210">
        <f>SUM(M11:M12)</f>
        <v>3308</v>
      </c>
      <c r="N10" s="208">
        <f>M10/$M$10</f>
        <v>1</v>
      </c>
    </row>
    <row r="11" spans="1:14" ht="13.5" customHeight="1" x14ac:dyDescent="0.35">
      <c r="A11" s="205"/>
      <c r="B11" s="44" t="s">
        <v>138</v>
      </c>
      <c r="C11" s="180"/>
      <c r="D11" s="11">
        <f>SUMIF($B$15:$B$40,$B11,D$15:D$40)</f>
        <v>461</v>
      </c>
      <c r="E11" s="140">
        <f>D11/D$10</f>
        <v>0.58576874205844975</v>
      </c>
      <c r="F11" s="180"/>
      <c r="G11" s="186">
        <f>SUMIF($B$15:$B$40,$B11,G$15:G$40)</f>
        <v>1004</v>
      </c>
      <c r="H11" s="140">
        <f>G11/G$10</f>
        <v>0.40434957712444625</v>
      </c>
      <c r="I11" s="180"/>
      <c r="J11" s="186">
        <f>SUMIF($B$15:$B$40,$B11,J$15:J$40)</f>
        <v>17</v>
      </c>
      <c r="K11" s="140">
        <f>J11/J$10</f>
        <v>0.44736842105263158</v>
      </c>
      <c r="L11" s="180"/>
      <c r="M11" s="186">
        <f>SUMIF($B$15:$B$40,$B11,M$15:M$40)</f>
        <v>1482</v>
      </c>
      <c r="N11" s="140">
        <f>M11/M$10</f>
        <v>0.44800483675937119</v>
      </c>
    </row>
    <row r="12" spans="1:14" ht="13.5" customHeight="1" x14ac:dyDescent="0.35">
      <c r="A12" s="205"/>
      <c r="B12" s="211" t="s">
        <v>139</v>
      </c>
      <c r="C12" s="180"/>
      <c r="D12" s="213">
        <f>SUMIF($B$15:$B$40,$B12,D$15:D$40)</f>
        <v>326</v>
      </c>
      <c r="E12" s="212">
        <f>D12/D$10</f>
        <v>0.41423125794155019</v>
      </c>
      <c r="F12" s="180"/>
      <c r="G12" s="213">
        <f>SUMIF($B$15:$B$40,$B12,G$15:G$40)</f>
        <v>1479</v>
      </c>
      <c r="H12" s="212">
        <f>G12/G$10</f>
        <v>0.59565042287555381</v>
      </c>
      <c r="I12" s="180"/>
      <c r="J12" s="213">
        <f>SUMIF($B$15:$B$40,$B12,J$15:J$40)</f>
        <v>21</v>
      </c>
      <c r="K12" s="212">
        <f>J12/J$10</f>
        <v>0.55263157894736847</v>
      </c>
      <c r="L12" s="180"/>
      <c r="M12" s="213">
        <f>SUMIF($B$15:$B$40,$B12,M$15:M$40)</f>
        <v>1826</v>
      </c>
      <c r="N12" s="212">
        <f>M12/M$10</f>
        <v>0.55199516324062881</v>
      </c>
    </row>
    <row r="13" spans="1:14" ht="5.9" customHeight="1" x14ac:dyDescent="0.35">
      <c r="A13" s="158"/>
      <c r="B13" s="131"/>
      <c r="C13" s="131"/>
      <c r="D13" s="176"/>
      <c r="E13" s="176"/>
      <c r="F13" s="131"/>
      <c r="G13" s="176"/>
      <c r="H13" s="176"/>
      <c r="I13" s="131"/>
      <c r="J13" s="176"/>
      <c r="K13" s="176"/>
      <c r="L13" s="131"/>
      <c r="M13" s="176"/>
      <c r="N13" s="176"/>
    </row>
    <row r="14" spans="1:14" ht="15" customHeight="1" x14ac:dyDescent="0.35">
      <c r="A14" s="205"/>
      <c r="B14" s="206" t="s">
        <v>99</v>
      </c>
      <c r="C14" s="195"/>
      <c r="D14" s="207">
        <f>SUM(D15:D16)</f>
        <v>137</v>
      </c>
      <c r="E14" s="208">
        <f>D14/D$10</f>
        <v>0.17407878017789072</v>
      </c>
      <c r="F14" s="195"/>
      <c r="G14" s="209">
        <f>SUM(G15:G16)</f>
        <v>69</v>
      </c>
      <c r="H14" s="208">
        <f>G14/G$10</f>
        <v>2.7788964961739829E-2</v>
      </c>
      <c r="I14" s="195"/>
      <c r="J14" s="207">
        <f>SUM(J15:J16)</f>
        <v>0</v>
      </c>
      <c r="K14" s="208">
        <f>J14/J$10</f>
        <v>0</v>
      </c>
      <c r="L14" s="195"/>
      <c r="M14" s="210">
        <f>SUM(M15:M16)</f>
        <v>206</v>
      </c>
      <c r="N14" s="208">
        <f>M14/M$10</f>
        <v>6.2273276904474005E-2</v>
      </c>
    </row>
    <row r="15" spans="1:14" ht="13.5" customHeight="1" x14ac:dyDescent="0.35">
      <c r="A15" s="205"/>
      <c r="B15" s="44" t="s">
        <v>138</v>
      </c>
      <c r="C15" s="180"/>
      <c r="D15" s="139">
        <v>85</v>
      </c>
      <c r="E15" s="140">
        <f>D15/D$14</f>
        <v>0.62043795620437958</v>
      </c>
      <c r="F15" s="180"/>
      <c r="G15" s="141">
        <v>35</v>
      </c>
      <c r="H15" s="140">
        <f>G15/G$14</f>
        <v>0.50724637681159424</v>
      </c>
      <c r="I15" s="180"/>
      <c r="J15" s="139">
        <v>0</v>
      </c>
      <c r="K15" s="140">
        <f>IFERROR(J15/$J$14,0)</f>
        <v>0</v>
      </c>
      <c r="L15" s="180"/>
      <c r="M15" s="186">
        <f>SUM(D15,G15,J15)</f>
        <v>120</v>
      </c>
      <c r="N15" s="140">
        <f>M15/M$14</f>
        <v>0.58252427184466016</v>
      </c>
    </row>
    <row r="16" spans="1:14" ht="13.5" customHeight="1" x14ac:dyDescent="0.35">
      <c r="A16" s="205"/>
      <c r="B16" s="214" t="s">
        <v>139</v>
      </c>
      <c r="C16" s="180"/>
      <c r="D16" s="146">
        <v>52</v>
      </c>
      <c r="E16" s="212">
        <f>D16/D$14</f>
        <v>0.37956204379562042</v>
      </c>
      <c r="F16" s="180"/>
      <c r="G16" s="148">
        <v>34</v>
      </c>
      <c r="H16" s="212">
        <f>G16/G$14</f>
        <v>0.49275362318840582</v>
      </c>
      <c r="I16" s="180"/>
      <c r="J16" s="146">
        <v>0</v>
      </c>
      <c r="K16" s="212">
        <f>IFERROR(J16/$J$14,0)</f>
        <v>0</v>
      </c>
      <c r="L16" s="180"/>
      <c r="M16" s="213">
        <f>SUM(D16,G16,J16)</f>
        <v>86</v>
      </c>
      <c r="N16" s="212">
        <f>M16/M$14</f>
        <v>0.41747572815533979</v>
      </c>
    </row>
    <row r="17" spans="1:15" ht="5.9" customHeight="1" x14ac:dyDescent="0.35">
      <c r="A17" s="158"/>
      <c r="B17" s="131"/>
      <c r="C17" s="131"/>
      <c r="D17" s="176"/>
      <c r="E17" s="176"/>
      <c r="F17" s="131"/>
      <c r="G17" s="176"/>
      <c r="H17" s="176"/>
      <c r="I17" s="131"/>
      <c r="J17" s="176"/>
      <c r="K17" s="176"/>
      <c r="L17" s="131"/>
      <c r="M17" s="176"/>
      <c r="N17" s="176"/>
    </row>
    <row r="18" spans="1:15" ht="15" customHeight="1" x14ac:dyDescent="0.35">
      <c r="A18" s="205"/>
      <c r="B18" s="206" t="s">
        <v>100</v>
      </c>
      <c r="C18" s="195"/>
      <c r="D18" s="207">
        <f>SUM(D19:D20)</f>
        <v>110</v>
      </c>
      <c r="E18" s="208">
        <f>D18/D$10</f>
        <v>0.13977128335451081</v>
      </c>
      <c r="F18" s="195"/>
      <c r="G18" s="209">
        <f>SUM(G19:G20)</f>
        <v>2114</v>
      </c>
      <c r="H18" s="208">
        <f>G18/G$10</f>
        <v>0.85138944824808704</v>
      </c>
      <c r="I18" s="195"/>
      <c r="J18" s="207">
        <f>SUM(J19:J20)</f>
        <v>0</v>
      </c>
      <c r="K18" s="208">
        <f>J18/J$10</f>
        <v>0</v>
      </c>
      <c r="L18" s="195"/>
      <c r="M18" s="210">
        <f>SUM(M19:M20)</f>
        <v>2224</v>
      </c>
      <c r="N18" s="208">
        <f>M18/M$10</f>
        <v>0.67230955259975811</v>
      </c>
    </row>
    <row r="19" spans="1:15" ht="13.5" customHeight="1" x14ac:dyDescent="0.35">
      <c r="A19" s="205"/>
      <c r="B19" s="44" t="s">
        <v>138</v>
      </c>
      <c r="C19" s="180"/>
      <c r="D19" s="139">
        <v>61</v>
      </c>
      <c r="E19" s="140">
        <f>D19/D$18</f>
        <v>0.55454545454545456</v>
      </c>
      <c r="F19" s="180"/>
      <c r="G19" s="141">
        <v>815</v>
      </c>
      <c r="H19" s="140">
        <f>G19/G$18</f>
        <v>0.38552507095553451</v>
      </c>
      <c r="I19" s="180"/>
      <c r="J19" s="139">
        <v>0</v>
      </c>
      <c r="K19" s="140">
        <f>IFERROR(J19/$J$18,0)</f>
        <v>0</v>
      </c>
      <c r="L19" s="180"/>
      <c r="M19" s="186">
        <f>SUM(D19,G19,J19)</f>
        <v>876</v>
      </c>
      <c r="N19" s="140">
        <f>M19/M$18</f>
        <v>0.39388489208633093</v>
      </c>
    </row>
    <row r="20" spans="1:15" ht="13.5" customHeight="1" x14ac:dyDescent="0.35">
      <c r="A20" s="205"/>
      <c r="B20" s="214" t="s">
        <v>139</v>
      </c>
      <c r="C20" s="180"/>
      <c r="D20" s="146">
        <v>49</v>
      </c>
      <c r="E20" s="212">
        <f>D20/D$18</f>
        <v>0.44545454545454544</v>
      </c>
      <c r="F20" s="180"/>
      <c r="G20" s="148">
        <v>1299</v>
      </c>
      <c r="H20" s="212">
        <f>G20/G$18</f>
        <v>0.61447492904446543</v>
      </c>
      <c r="I20" s="180"/>
      <c r="J20" s="146">
        <v>0</v>
      </c>
      <c r="K20" s="212">
        <f>IFERROR(J20/$J$18,0)</f>
        <v>0</v>
      </c>
      <c r="L20" s="180"/>
      <c r="M20" s="213">
        <f>SUM(D20,G20,J20)</f>
        <v>1348</v>
      </c>
      <c r="N20" s="212">
        <f>M20/M$18</f>
        <v>0.60611510791366907</v>
      </c>
    </row>
    <row r="21" spans="1:15" ht="5.9" customHeight="1" x14ac:dyDescent="0.35">
      <c r="A21" s="158"/>
      <c r="B21" s="131"/>
      <c r="C21" s="131"/>
      <c r="D21" s="176"/>
      <c r="E21" s="176"/>
      <c r="F21" s="131"/>
      <c r="G21" s="176"/>
      <c r="H21" s="176"/>
      <c r="I21" s="131"/>
      <c r="J21" s="176"/>
      <c r="K21" s="176"/>
      <c r="L21" s="131"/>
      <c r="M21" s="176"/>
      <c r="N21" s="176"/>
    </row>
    <row r="22" spans="1:15" ht="15" customHeight="1" x14ac:dyDescent="0.35">
      <c r="A22" s="205"/>
      <c r="B22" s="206" t="s">
        <v>101</v>
      </c>
      <c r="C22" s="195"/>
      <c r="D22" s="207">
        <f>SUM(D23:D24)</f>
        <v>385</v>
      </c>
      <c r="E22" s="208">
        <f>D22/D$10</f>
        <v>0.48919949174078781</v>
      </c>
      <c r="F22" s="195"/>
      <c r="G22" s="209">
        <f>SUM(G23:G24)</f>
        <v>165</v>
      </c>
      <c r="H22" s="208">
        <f>G22/G$10</f>
        <v>6.6451872734595241E-2</v>
      </c>
      <c r="I22" s="195"/>
      <c r="J22" s="207">
        <f>SUM(J23:J24)</f>
        <v>0</v>
      </c>
      <c r="K22" s="208">
        <f>J22/J$10</f>
        <v>0</v>
      </c>
      <c r="L22" s="195"/>
      <c r="M22" s="210">
        <f>SUM(M23:M24)</f>
        <v>550</v>
      </c>
      <c r="N22" s="208">
        <f>M22/M$10</f>
        <v>0.16626360338573157</v>
      </c>
    </row>
    <row r="23" spans="1:15" ht="13.5" customHeight="1" x14ac:dyDescent="0.35">
      <c r="A23" s="205"/>
      <c r="B23" s="44" t="s">
        <v>138</v>
      </c>
      <c r="C23" s="180"/>
      <c r="D23" s="139">
        <v>220</v>
      </c>
      <c r="E23" s="140">
        <f>D23/D$22</f>
        <v>0.5714285714285714</v>
      </c>
      <c r="F23" s="180"/>
      <c r="G23" s="141">
        <v>107</v>
      </c>
      <c r="H23" s="140">
        <f>G23/G$22</f>
        <v>0.64848484848484844</v>
      </c>
      <c r="I23" s="180"/>
      <c r="J23" s="139">
        <v>0</v>
      </c>
      <c r="K23" s="140">
        <v>0</v>
      </c>
      <c r="L23" s="180"/>
      <c r="M23" s="186">
        <f>SUM(D23,G23,J23)</f>
        <v>327</v>
      </c>
      <c r="N23" s="140">
        <f>M23/M$22</f>
        <v>0.5945454545454546</v>
      </c>
    </row>
    <row r="24" spans="1:15" ht="13.5" customHeight="1" x14ac:dyDescent="0.35">
      <c r="A24" s="205"/>
      <c r="B24" s="214" t="s">
        <v>139</v>
      </c>
      <c r="C24" s="180"/>
      <c r="D24" s="146">
        <v>165</v>
      </c>
      <c r="E24" s="212">
        <f>D24/D$22</f>
        <v>0.42857142857142855</v>
      </c>
      <c r="F24" s="180"/>
      <c r="G24" s="148">
        <v>58</v>
      </c>
      <c r="H24" s="212">
        <f>G24/G$22</f>
        <v>0.3515151515151515</v>
      </c>
      <c r="I24" s="180"/>
      <c r="J24" s="146">
        <v>0</v>
      </c>
      <c r="K24" s="212">
        <v>0</v>
      </c>
      <c r="L24" s="180"/>
      <c r="M24" s="213">
        <f>SUM(D24,G24,J24)</f>
        <v>223</v>
      </c>
      <c r="N24" s="212">
        <f>M24/M$22</f>
        <v>0.40545454545454546</v>
      </c>
    </row>
    <row r="25" spans="1:15" ht="5.9" customHeight="1" x14ac:dyDescent="0.35">
      <c r="A25" s="158"/>
      <c r="B25" s="131"/>
      <c r="C25" s="131"/>
      <c r="D25" s="176"/>
      <c r="E25" s="176"/>
      <c r="F25" s="131"/>
      <c r="G25" s="176"/>
      <c r="H25" s="176"/>
      <c r="I25" s="131"/>
      <c r="J25" s="176"/>
      <c r="K25" s="176"/>
      <c r="L25" s="131"/>
      <c r="M25" s="176"/>
      <c r="N25" s="176"/>
    </row>
    <row r="26" spans="1:15" ht="15" customHeight="1" x14ac:dyDescent="0.35">
      <c r="A26" s="205"/>
      <c r="B26" s="206" t="s">
        <v>102</v>
      </c>
      <c r="C26" s="195"/>
      <c r="D26" s="207">
        <f>SUM(D27:D28)</f>
        <v>1</v>
      </c>
      <c r="E26" s="208">
        <f>D26/D$10</f>
        <v>1.2706480304955528E-3</v>
      </c>
      <c r="F26" s="195"/>
      <c r="G26" s="209">
        <f>SUM(G27:G28)</f>
        <v>2</v>
      </c>
      <c r="H26" s="208">
        <f>G26/G$10</f>
        <v>8.0547724526782122E-4</v>
      </c>
      <c r="I26" s="195"/>
      <c r="J26" s="207">
        <f>SUM(J27:J28)</f>
        <v>38</v>
      </c>
      <c r="K26" s="208">
        <f>J26/J$10</f>
        <v>1</v>
      </c>
      <c r="L26" s="195"/>
      <c r="M26" s="210">
        <f>SUM(M27:M28)</f>
        <v>41</v>
      </c>
      <c r="N26" s="208">
        <f>M26/M$10</f>
        <v>1.2394195888754534E-2</v>
      </c>
      <c r="O26" s="215"/>
    </row>
    <row r="27" spans="1:15" ht="13.5" customHeight="1" x14ac:dyDescent="0.35">
      <c r="A27" s="205"/>
      <c r="B27" s="44" t="s">
        <v>138</v>
      </c>
      <c r="C27" s="180"/>
      <c r="D27" s="139">
        <v>1</v>
      </c>
      <c r="E27" s="140">
        <f>D27/D$26</f>
        <v>1</v>
      </c>
      <c r="F27" s="180"/>
      <c r="G27" s="141">
        <v>0</v>
      </c>
      <c r="H27" s="140">
        <f>G27/G$26</f>
        <v>0</v>
      </c>
      <c r="I27" s="180"/>
      <c r="J27" s="139">
        <v>17</v>
      </c>
      <c r="K27" s="140">
        <f>J27/J$26</f>
        <v>0.44736842105263158</v>
      </c>
      <c r="L27" s="180"/>
      <c r="M27" s="186">
        <f>SUM(D27,G27,J27)</f>
        <v>18</v>
      </c>
      <c r="N27" s="140">
        <f>M27/M$26</f>
        <v>0.43902439024390244</v>
      </c>
    </row>
    <row r="28" spans="1:15" ht="13.5" customHeight="1" x14ac:dyDescent="0.35">
      <c r="A28" s="205"/>
      <c r="B28" s="214" t="s">
        <v>139</v>
      </c>
      <c r="C28" s="180"/>
      <c r="D28" s="146">
        <v>0</v>
      </c>
      <c r="E28" s="212">
        <f>D28/D$26</f>
        <v>0</v>
      </c>
      <c r="F28" s="180"/>
      <c r="G28" s="148">
        <v>2</v>
      </c>
      <c r="H28" s="212">
        <f>G28/G$26</f>
        <v>1</v>
      </c>
      <c r="I28" s="180"/>
      <c r="J28" s="146">
        <v>21</v>
      </c>
      <c r="K28" s="212">
        <f>J28/J$26</f>
        <v>0.55263157894736847</v>
      </c>
      <c r="L28" s="180"/>
      <c r="M28" s="213">
        <f>SUM(D28,G28,J28)</f>
        <v>23</v>
      </c>
      <c r="N28" s="212">
        <f>M28/M$26</f>
        <v>0.56097560975609762</v>
      </c>
    </row>
    <row r="29" spans="1:15" ht="5.9" customHeight="1" x14ac:dyDescent="0.35">
      <c r="A29" s="158"/>
      <c r="B29" s="131"/>
      <c r="C29" s="131"/>
      <c r="D29" s="176"/>
      <c r="E29" s="176"/>
      <c r="F29" s="131"/>
      <c r="G29" s="176"/>
      <c r="H29" s="176"/>
      <c r="I29" s="131"/>
      <c r="J29" s="176"/>
      <c r="K29" s="176"/>
      <c r="L29" s="131"/>
      <c r="M29" s="176"/>
      <c r="N29" s="176"/>
    </row>
    <row r="30" spans="1:15" ht="26.25" customHeight="1" x14ac:dyDescent="0.35">
      <c r="A30" s="205"/>
      <c r="B30" s="220" t="s">
        <v>339</v>
      </c>
      <c r="C30" s="195"/>
      <c r="D30" s="207">
        <f>SUM(D31:D32)</f>
        <v>122</v>
      </c>
      <c r="E30" s="208">
        <f>D30/D$10</f>
        <v>0.15501905972045743</v>
      </c>
      <c r="F30" s="195"/>
      <c r="G30" s="209">
        <f>SUM(G31:G32)</f>
        <v>40</v>
      </c>
      <c r="H30" s="208">
        <f>G30/G$10</f>
        <v>1.6109544905356425E-2</v>
      </c>
      <c r="I30" s="195"/>
      <c r="J30" s="207">
        <f>SUM(J31:J32)</f>
        <v>0</v>
      </c>
      <c r="K30" s="208">
        <f>J30/J$10</f>
        <v>0</v>
      </c>
      <c r="L30" s="195"/>
      <c r="M30" s="210">
        <f>SUM(M31:M32)</f>
        <v>162</v>
      </c>
      <c r="N30" s="208">
        <f>M30/M$10</f>
        <v>4.8972188633615479E-2</v>
      </c>
    </row>
    <row r="31" spans="1:15" ht="13.5" customHeight="1" x14ac:dyDescent="0.35">
      <c r="A31" s="205"/>
      <c r="B31" s="44" t="s">
        <v>138</v>
      </c>
      <c r="C31" s="180"/>
      <c r="D31" s="139">
        <v>74</v>
      </c>
      <c r="E31" s="140">
        <f>D31/D$30</f>
        <v>0.60655737704918034</v>
      </c>
      <c r="F31" s="180"/>
      <c r="G31" s="141">
        <v>22</v>
      </c>
      <c r="H31" s="140">
        <f>G31/G$30</f>
        <v>0.55000000000000004</v>
      </c>
      <c r="I31" s="180"/>
      <c r="J31" s="139">
        <v>0</v>
      </c>
      <c r="K31" s="140">
        <v>0</v>
      </c>
      <c r="L31" s="180"/>
      <c r="M31" s="186">
        <f>SUM(D31,G31,J31)</f>
        <v>96</v>
      </c>
      <c r="N31" s="140">
        <f>M31/M$30</f>
        <v>0.59259259259259256</v>
      </c>
    </row>
    <row r="32" spans="1:15" ht="13.5" customHeight="1" x14ac:dyDescent="0.35">
      <c r="A32" s="205"/>
      <c r="B32" s="214" t="s">
        <v>139</v>
      </c>
      <c r="C32" s="180"/>
      <c r="D32" s="146">
        <v>48</v>
      </c>
      <c r="E32" s="212">
        <f>D32/D$30</f>
        <v>0.39344262295081966</v>
      </c>
      <c r="F32" s="180"/>
      <c r="G32" s="148">
        <v>18</v>
      </c>
      <c r="H32" s="212">
        <f>G32/G$30</f>
        <v>0.45</v>
      </c>
      <c r="I32" s="180"/>
      <c r="J32" s="146">
        <v>0</v>
      </c>
      <c r="K32" s="212">
        <v>0</v>
      </c>
      <c r="L32" s="180"/>
      <c r="M32" s="213">
        <f>SUM(D32,G32,J32)</f>
        <v>66</v>
      </c>
      <c r="N32" s="212">
        <f>M32/M$30</f>
        <v>0.40740740740740738</v>
      </c>
    </row>
    <row r="33" spans="1:14" ht="5.9" customHeight="1" x14ac:dyDescent="0.35">
      <c r="A33" s="158"/>
      <c r="B33" s="131"/>
      <c r="C33" s="131"/>
      <c r="D33" s="176"/>
      <c r="E33" s="176"/>
      <c r="F33" s="131"/>
      <c r="G33" s="176"/>
      <c r="H33" s="176"/>
      <c r="I33" s="131"/>
      <c r="J33" s="176"/>
      <c r="K33" s="176"/>
      <c r="L33" s="131"/>
      <c r="M33" s="176"/>
      <c r="N33" s="176"/>
    </row>
    <row r="34" spans="1:14" x14ac:dyDescent="0.35">
      <c r="A34" s="205"/>
      <c r="B34" s="220" t="s">
        <v>340</v>
      </c>
      <c r="C34" s="195"/>
      <c r="D34" s="207">
        <v>0</v>
      </c>
      <c r="E34" s="208">
        <f>D34/D$10</f>
        <v>0</v>
      </c>
      <c r="F34" s="195"/>
      <c r="G34" s="209">
        <v>3</v>
      </c>
      <c r="H34" s="208">
        <f>G34/G$10</f>
        <v>1.2082158679017317E-3</v>
      </c>
      <c r="I34" s="195"/>
      <c r="J34" s="207">
        <f>SUM(J35:J36)</f>
        <v>0</v>
      </c>
      <c r="K34" s="208">
        <f>J34/J$10</f>
        <v>0</v>
      </c>
      <c r="L34" s="195"/>
      <c r="M34" s="210">
        <f>SUM(M35:M36)</f>
        <v>3</v>
      </c>
      <c r="N34" s="208">
        <f>M34/M$10</f>
        <v>9.0689238210399034E-4</v>
      </c>
    </row>
    <row r="35" spans="1:14" ht="13.5" customHeight="1" x14ac:dyDescent="0.35">
      <c r="A35" s="205"/>
      <c r="B35" s="44" t="s">
        <v>138</v>
      </c>
      <c r="C35" s="180"/>
      <c r="D35" s="139">
        <v>0</v>
      </c>
      <c r="E35" s="140">
        <v>0</v>
      </c>
      <c r="F35" s="180"/>
      <c r="G35" s="141">
        <v>2</v>
      </c>
      <c r="H35" s="140">
        <f>G35/G$34</f>
        <v>0.66666666666666663</v>
      </c>
      <c r="I35" s="180"/>
      <c r="J35" s="139">
        <v>0</v>
      </c>
      <c r="K35" s="140">
        <v>0</v>
      </c>
      <c r="L35" s="180"/>
      <c r="M35" s="186">
        <f>SUM(D35,G35,J35)</f>
        <v>2</v>
      </c>
      <c r="N35" s="140">
        <f>M35/M$34</f>
        <v>0.66666666666666663</v>
      </c>
    </row>
    <row r="36" spans="1:14" ht="13.5" customHeight="1" x14ac:dyDescent="0.35">
      <c r="A36" s="205"/>
      <c r="B36" s="214" t="s">
        <v>139</v>
      </c>
      <c r="C36" s="180"/>
      <c r="D36" s="146">
        <v>0</v>
      </c>
      <c r="E36" s="212">
        <v>0</v>
      </c>
      <c r="F36" s="180"/>
      <c r="G36" s="148">
        <v>1</v>
      </c>
      <c r="H36" s="212">
        <f>G36/G$34</f>
        <v>0.33333333333333331</v>
      </c>
      <c r="I36" s="180"/>
      <c r="J36" s="146">
        <v>0</v>
      </c>
      <c r="K36" s="212">
        <v>0</v>
      </c>
      <c r="L36" s="180"/>
      <c r="M36" s="213">
        <f>SUM(D36,G36,J36)</f>
        <v>1</v>
      </c>
      <c r="N36" s="212">
        <f>M36/M$34</f>
        <v>0.33333333333333331</v>
      </c>
    </row>
    <row r="37" spans="1:14" ht="5.9" customHeight="1" x14ac:dyDescent="0.35">
      <c r="A37" s="158"/>
      <c r="B37" s="131"/>
      <c r="C37" s="131"/>
      <c r="D37" s="176"/>
      <c r="E37" s="176"/>
      <c r="F37" s="131"/>
      <c r="G37" s="176"/>
      <c r="H37" s="176"/>
      <c r="I37" s="131"/>
      <c r="J37" s="176"/>
      <c r="K37" s="176"/>
      <c r="L37" s="131"/>
      <c r="M37" s="176"/>
      <c r="N37" s="176"/>
    </row>
    <row r="38" spans="1:14" ht="15" customHeight="1" x14ac:dyDescent="0.35">
      <c r="A38" s="205"/>
      <c r="B38" s="206" t="s">
        <v>9</v>
      </c>
      <c r="C38" s="195"/>
      <c r="D38" s="207">
        <f>SUM(D39:D40)</f>
        <v>32</v>
      </c>
      <c r="E38" s="208">
        <f>D38/D$10</f>
        <v>4.0660736975857689E-2</v>
      </c>
      <c r="F38" s="195"/>
      <c r="G38" s="209">
        <f>SUM(G39:G40)</f>
        <v>90</v>
      </c>
      <c r="H38" s="208">
        <f>G38/G$10</f>
        <v>3.6246476037051951E-2</v>
      </c>
      <c r="I38" s="195"/>
      <c r="J38" s="207">
        <f>SUM(J39:J40)</f>
        <v>0</v>
      </c>
      <c r="K38" s="208">
        <f>J38/J$10</f>
        <v>0</v>
      </c>
      <c r="L38" s="195"/>
      <c r="M38" s="210">
        <f>SUM(M39:M40)</f>
        <v>122</v>
      </c>
      <c r="N38" s="208">
        <f>M38/M$10</f>
        <v>3.6880290205562272E-2</v>
      </c>
    </row>
    <row r="39" spans="1:14" ht="13.5" customHeight="1" x14ac:dyDescent="0.35">
      <c r="A39" s="205"/>
      <c r="B39" s="44" t="s">
        <v>138</v>
      </c>
      <c r="C39" s="180"/>
      <c r="D39" s="139">
        <v>20</v>
      </c>
      <c r="E39" s="140">
        <f>D39/D$38</f>
        <v>0.625</v>
      </c>
      <c r="F39" s="180"/>
      <c r="G39" s="141">
        <v>23</v>
      </c>
      <c r="H39" s="140">
        <f>G39/G$38</f>
        <v>0.25555555555555554</v>
      </c>
      <c r="I39" s="180"/>
      <c r="J39" s="139">
        <v>0</v>
      </c>
      <c r="K39" s="140">
        <v>0</v>
      </c>
      <c r="L39" s="180"/>
      <c r="M39" s="186">
        <f>SUM(D39,G39,J39)</f>
        <v>43</v>
      </c>
      <c r="N39" s="140">
        <f>M39/M$38</f>
        <v>0.35245901639344263</v>
      </c>
    </row>
    <row r="40" spans="1:14" ht="13.5" customHeight="1" thickBot="1" x14ac:dyDescent="0.4">
      <c r="A40" s="205"/>
      <c r="B40" s="216" t="s">
        <v>139</v>
      </c>
      <c r="C40" s="180"/>
      <c r="D40" s="192">
        <v>12</v>
      </c>
      <c r="E40" s="190">
        <f>D40/D$38</f>
        <v>0.375</v>
      </c>
      <c r="F40" s="180"/>
      <c r="G40" s="191">
        <v>67</v>
      </c>
      <c r="H40" s="190">
        <f>G40/G$38</f>
        <v>0.74444444444444446</v>
      </c>
      <c r="I40" s="180"/>
      <c r="J40" s="192">
        <v>0</v>
      </c>
      <c r="K40" s="190">
        <v>0</v>
      </c>
      <c r="L40" s="180"/>
      <c r="M40" s="189">
        <f>SUM(D40,G40,J40)</f>
        <v>79</v>
      </c>
      <c r="N40" s="190">
        <f>M40/M$38</f>
        <v>0.64754098360655743</v>
      </c>
    </row>
    <row r="41" spans="1:14" s="1" customFormat="1" ht="5.25" customHeight="1" thickTop="1" x14ac:dyDescent="0.25">
      <c r="D41" s="120"/>
      <c r="E41" s="155"/>
      <c r="F41" s="156"/>
      <c r="G41" s="156"/>
      <c r="H41" s="155"/>
      <c r="I41" s="155"/>
      <c r="J41" s="156"/>
      <c r="K41" s="156"/>
      <c r="L41" s="79"/>
      <c r="M41" s="79"/>
    </row>
    <row r="42" spans="1:14" s="1" customFormat="1" ht="12" customHeight="1" x14ac:dyDescent="0.25">
      <c r="B42" s="471" t="s">
        <v>203</v>
      </c>
      <c r="C42" s="471"/>
      <c r="D42" s="471"/>
      <c r="E42" s="471"/>
      <c r="F42" s="471"/>
      <c r="G42" s="471"/>
      <c r="H42" s="471"/>
      <c r="I42" s="471"/>
      <c r="J42" s="471"/>
      <c r="K42" s="471"/>
      <c r="L42" s="471"/>
      <c r="M42" s="471"/>
    </row>
    <row r="43" spans="1:14" s="1" customFormat="1" ht="9" customHeight="1" x14ac:dyDescent="0.25">
      <c r="B43" s="157" t="s">
        <v>46</v>
      </c>
      <c r="D43" s="120"/>
      <c r="E43" s="157"/>
      <c r="F43" s="157"/>
      <c r="G43" s="158"/>
      <c r="H43" s="157"/>
      <c r="I43" s="157"/>
      <c r="J43" s="157"/>
      <c r="K43" s="158"/>
      <c r="L43" s="107"/>
      <c r="M43" s="107"/>
    </row>
    <row r="44" spans="1:14" s="1" customFormat="1" ht="12" customHeight="1" x14ac:dyDescent="0.25">
      <c r="B44" s="159" t="s">
        <v>47</v>
      </c>
      <c r="D44" s="120"/>
      <c r="E44" s="159"/>
      <c r="F44" s="159"/>
      <c r="G44" s="158"/>
      <c r="H44" s="159"/>
      <c r="I44" s="159"/>
      <c r="J44" s="159"/>
      <c r="K44" s="158"/>
      <c r="L44" s="107"/>
      <c r="M44" s="107"/>
    </row>
    <row r="45" spans="1:14" s="1" customFormat="1" ht="12" customHeight="1" x14ac:dyDescent="0.25">
      <c r="B45" s="307" t="s">
        <v>58</v>
      </c>
      <c r="D45" s="120"/>
      <c r="E45" s="107"/>
      <c r="F45" s="107"/>
      <c r="G45" s="107"/>
      <c r="H45" s="107"/>
      <c r="I45" s="107"/>
      <c r="J45" s="107"/>
      <c r="K45" s="107"/>
      <c r="L45" s="107"/>
      <c r="M45" s="107"/>
    </row>
    <row r="46" spans="1:14" s="1" customFormat="1" ht="12" customHeight="1" x14ac:dyDescent="0.25">
      <c r="B46" s="473" t="s">
        <v>335</v>
      </c>
      <c r="C46" s="473"/>
      <c r="D46" s="473"/>
      <c r="E46" s="473"/>
      <c r="F46" s="473"/>
      <c r="G46" s="473"/>
      <c r="H46" s="473"/>
      <c r="I46" s="473"/>
      <c r="J46" s="473"/>
      <c r="K46" s="473"/>
      <c r="L46" s="473"/>
      <c r="M46" s="473"/>
    </row>
    <row r="47" spans="1:14" s="1" customFormat="1" ht="12.5" x14ac:dyDescent="0.25">
      <c r="E47" s="158"/>
    </row>
    <row r="48" spans="1:14" s="1" customFormat="1" ht="12" customHeight="1" x14ac:dyDescent="0.25">
      <c r="E48" s="158"/>
    </row>
    <row r="49" spans="1:14" s="1" customFormat="1" ht="15" customHeight="1" x14ac:dyDescent="0.35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s="1" customFormat="1" ht="15" customHeight="1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s="1" customFormat="1" ht="15" customHeight="1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s="1" customFormat="1" ht="15" customHeight="1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s="1" customFormat="1" ht="15" customHeight="1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s="1" customFormat="1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s="1" customFormat="1" ht="27" customHeight="1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s="1" customFormat="1" ht="15" customHeight="1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s="1" customFormat="1" ht="15" customHeight="1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s="1" customFormat="1" ht="12" customHeight="1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s="1" customFormat="1" ht="12" customHeight="1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s="1" customFormat="1" ht="12" customHeight="1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s="1" customFormat="1" ht="12" customHeight="1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s="1" customFormat="1" ht="12" customHeight="1" x14ac:dyDescent="0.25">
      <c r="E62" s="158"/>
    </row>
    <row r="63" spans="1:14" x14ac:dyDescent="0.35">
      <c r="B63" s="219"/>
    </row>
  </sheetData>
  <customSheetViews>
    <customSheetView guid="{2806289E-E2A8-4B9B-A15C-380DC7171E03}" showPageBreaks="1" showGridLines="0" view="pageLayout" topLeftCell="A16">
      <selection activeCell="B36" sqref="B36"/>
      <pageMargins left="0.75" right="0.75" top="0.75" bottom="0.75" header="0.5" footer="0.5"/>
      <pageSetup orientation="landscape" r:id="rId1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  <customSheetView guid="{F3B5803E-F644-4017-98FB-3DB746882656}" showPageBreaks="1" showGridLines="0" view="pageLayout" topLeftCell="A7">
      <selection activeCell="E36" sqref="E36"/>
      <pageMargins left="0.75" right="0.75" top="0.75" bottom="0.75" header="0.5" footer="0.5"/>
      <pageSetup orientation="landscape" r:id="rId2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</customSheetViews>
  <mergeCells count="11">
    <mergeCell ref="B46:M46"/>
    <mergeCell ref="D7:E7"/>
    <mergeCell ref="G7:H7"/>
    <mergeCell ref="J7:K7"/>
    <mergeCell ref="M7:N7"/>
    <mergeCell ref="B42:M42"/>
    <mergeCell ref="B4:N4"/>
    <mergeCell ref="D6:E6"/>
    <mergeCell ref="G6:H6"/>
    <mergeCell ref="J6:K6"/>
    <mergeCell ref="M6:N6"/>
  </mergeCells>
  <hyperlinks>
    <hyperlink ref="B2" location="ToC!A1" display="Table of Contents" xr:uid="{09A1A6DE-EDCC-46B3-99E2-007906A576A2}"/>
  </hyperlinks>
  <pageMargins left="0.75" right="0.75" top="0.75" bottom="0.75" header="0.5" footer="0.5"/>
  <pageSetup orientation="landscape" r:id="rId3"/>
  <headerFooter>
    <oddHeader>&amp;L&amp;"Arial,Italic"&amp;10ADEA Survey of Allied Dental Program Directors, 2018 Summary and Results</oddHeader>
    <oddFooter>&amp;L&amp;"Arial,Regular"&amp;10July 2019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23"/>
  <sheetViews>
    <sheetView showGridLines="0" zoomScaleNormal="100" workbookViewId="0"/>
  </sheetViews>
  <sheetFormatPr defaultColWidth="8.7265625" defaultRowHeight="15" customHeight="1" x14ac:dyDescent="0.25"/>
  <cols>
    <col min="1" max="1" width="2.26953125" style="1" customWidth="1"/>
    <col min="2" max="2" width="26.81640625" style="1" customWidth="1"/>
    <col min="3" max="3" width="1.453125" style="235" customWidth="1"/>
    <col min="4" max="5" width="8.26953125" style="1" customWidth="1"/>
    <col min="6" max="6" width="1.453125" style="235" customWidth="1"/>
    <col min="7" max="8" width="8.26953125" style="2" customWidth="1"/>
    <col min="9" max="9" width="1.453125" style="235" customWidth="1"/>
    <col min="10" max="11" width="8.26953125" style="2" customWidth="1"/>
    <col min="12" max="12" width="1.7265625" style="235" customWidth="1"/>
    <col min="13" max="14" width="8.26953125" style="2" customWidth="1"/>
    <col min="15" max="208" width="8.7265625" style="1"/>
    <col min="209" max="209" width="28.81640625" style="1" customWidth="1"/>
    <col min="210" max="210" width="24.7265625" style="1" customWidth="1"/>
    <col min="211" max="211" width="22.7265625" style="1" customWidth="1"/>
    <col min="212" max="212" width="8.7265625" style="1"/>
    <col min="213" max="213" width="17.453125" style="1" customWidth="1"/>
    <col min="214" max="214" width="8.7265625" style="1"/>
    <col min="215" max="215" width="14.7265625" style="1" bestFit="1" customWidth="1"/>
    <col min="216" max="464" width="8.7265625" style="1"/>
    <col min="465" max="465" width="28.81640625" style="1" customWidth="1"/>
    <col min="466" max="466" width="24.7265625" style="1" customWidth="1"/>
    <col min="467" max="467" width="22.7265625" style="1" customWidth="1"/>
    <col min="468" max="468" width="8.7265625" style="1"/>
    <col min="469" max="469" width="17.453125" style="1" customWidth="1"/>
    <col min="470" max="470" width="8.7265625" style="1"/>
    <col min="471" max="471" width="14.7265625" style="1" bestFit="1" customWidth="1"/>
    <col min="472" max="720" width="8.7265625" style="1"/>
    <col min="721" max="721" width="28.81640625" style="1" customWidth="1"/>
    <col min="722" max="722" width="24.7265625" style="1" customWidth="1"/>
    <col min="723" max="723" width="22.7265625" style="1" customWidth="1"/>
    <col min="724" max="724" width="8.7265625" style="1"/>
    <col min="725" max="725" width="17.453125" style="1" customWidth="1"/>
    <col min="726" max="726" width="8.7265625" style="1"/>
    <col min="727" max="727" width="14.7265625" style="1" bestFit="1" customWidth="1"/>
    <col min="728" max="976" width="8.7265625" style="1"/>
    <col min="977" max="977" width="28.81640625" style="1" customWidth="1"/>
    <col min="978" max="978" width="24.7265625" style="1" customWidth="1"/>
    <col min="979" max="979" width="22.7265625" style="1" customWidth="1"/>
    <col min="980" max="980" width="8.7265625" style="1"/>
    <col min="981" max="981" width="17.453125" style="1" customWidth="1"/>
    <col min="982" max="982" width="8.7265625" style="1"/>
    <col min="983" max="983" width="14.7265625" style="1" bestFit="1" customWidth="1"/>
    <col min="984" max="1232" width="8.7265625" style="1"/>
    <col min="1233" max="1233" width="28.81640625" style="1" customWidth="1"/>
    <col min="1234" max="1234" width="24.7265625" style="1" customWidth="1"/>
    <col min="1235" max="1235" width="22.7265625" style="1" customWidth="1"/>
    <col min="1236" max="1236" width="8.7265625" style="1"/>
    <col min="1237" max="1237" width="17.453125" style="1" customWidth="1"/>
    <col min="1238" max="1238" width="8.7265625" style="1"/>
    <col min="1239" max="1239" width="14.7265625" style="1" bestFit="1" customWidth="1"/>
    <col min="1240" max="1488" width="8.7265625" style="1"/>
    <col min="1489" max="1489" width="28.81640625" style="1" customWidth="1"/>
    <col min="1490" max="1490" width="24.7265625" style="1" customWidth="1"/>
    <col min="1491" max="1491" width="22.7265625" style="1" customWidth="1"/>
    <col min="1492" max="1492" width="8.7265625" style="1"/>
    <col min="1493" max="1493" width="17.453125" style="1" customWidth="1"/>
    <col min="1494" max="1494" width="8.7265625" style="1"/>
    <col min="1495" max="1495" width="14.7265625" style="1" bestFit="1" customWidth="1"/>
    <col min="1496" max="1744" width="8.7265625" style="1"/>
    <col min="1745" max="1745" width="28.81640625" style="1" customWidth="1"/>
    <col min="1746" max="1746" width="24.7265625" style="1" customWidth="1"/>
    <col min="1747" max="1747" width="22.7265625" style="1" customWidth="1"/>
    <col min="1748" max="1748" width="8.7265625" style="1"/>
    <col min="1749" max="1749" width="17.453125" style="1" customWidth="1"/>
    <col min="1750" max="1750" width="8.7265625" style="1"/>
    <col min="1751" max="1751" width="14.7265625" style="1" bestFit="1" customWidth="1"/>
    <col min="1752" max="2000" width="8.7265625" style="1"/>
    <col min="2001" max="2001" width="28.81640625" style="1" customWidth="1"/>
    <col min="2002" max="2002" width="24.7265625" style="1" customWidth="1"/>
    <col min="2003" max="2003" width="22.7265625" style="1" customWidth="1"/>
    <col min="2004" max="2004" width="8.7265625" style="1"/>
    <col min="2005" max="2005" width="17.453125" style="1" customWidth="1"/>
    <col min="2006" max="2006" width="8.7265625" style="1"/>
    <col min="2007" max="2007" width="14.7265625" style="1" bestFit="1" customWidth="1"/>
    <col min="2008" max="2256" width="8.7265625" style="1"/>
    <col min="2257" max="2257" width="28.81640625" style="1" customWidth="1"/>
    <col min="2258" max="2258" width="24.7265625" style="1" customWidth="1"/>
    <col min="2259" max="2259" width="22.7265625" style="1" customWidth="1"/>
    <col min="2260" max="2260" width="8.7265625" style="1"/>
    <col min="2261" max="2261" width="17.453125" style="1" customWidth="1"/>
    <col min="2262" max="2262" width="8.7265625" style="1"/>
    <col min="2263" max="2263" width="14.7265625" style="1" bestFit="1" customWidth="1"/>
    <col min="2264" max="2512" width="8.7265625" style="1"/>
    <col min="2513" max="2513" width="28.81640625" style="1" customWidth="1"/>
    <col min="2514" max="2514" width="24.7265625" style="1" customWidth="1"/>
    <col min="2515" max="2515" width="22.7265625" style="1" customWidth="1"/>
    <col min="2516" max="2516" width="8.7265625" style="1"/>
    <col min="2517" max="2517" width="17.453125" style="1" customWidth="1"/>
    <col min="2518" max="2518" width="8.7265625" style="1"/>
    <col min="2519" max="2519" width="14.7265625" style="1" bestFit="1" customWidth="1"/>
    <col min="2520" max="2768" width="8.7265625" style="1"/>
    <col min="2769" max="2769" width="28.81640625" style="1" customWidth="1"/>
    <col min="2770" max="2770" width="24.7265625" style="1" customWidth="1"/>
    <col min="2771" max="2771" width="22.7265625" style="1" customWidth="1"/>
    <col min="2772" max="2772" width="8.7265625" style="1"/>
    <col min="2773" max="2773" width="17.453125" style="1" customWidth="1"/>
    <col min="2774" max="2774" width="8.7265625" style="1"/>
    <col min="2775" max="2775" width="14.7265625" style="1" bestFit="1" customWidth="1"/>
    <col min="2776" max="3024" width="8.7265625" style="1"/>
    <col min="3025" max="3025" width="28.81640625" style="1" customWidth="1"/>
    <col min="3026" max="3026" width="24.7265625" style="1" customWidth="1"/>
    <col min="3027" max="3027" width="22.7265625" style="1" customWidth="1"/>
    <col min="3028" max="3028" width="8.7265625" style="1"/>
    <col min="3029" max="3029" width="17.453125" style="1" customWidth="1"/>
    <col min="3030" max="3030" width="8.7265625" style="1"/>
    <col min="3031" max="3031" width="14.7265625" style="1" bestFit="1" customWidth="1"/>
    <col min="3032" max="3280" width="8.7265625" style="1"/>
    <col min="3281" max="3281" width="28.81640625" style="1" customWidth="1"/>
    <col min="3282" max="3282" width="24.7265625" style="1" customWidth="1"/>
    <col min="3283" max="3283" width="22.7265625" style="1" customWidth="1"/>
    <col min="3284" max="3284" width="8.7265625" style="1"/>
    <col min="3285" max="3285" width="17.453125" style="1" customWidth="1"/>
    <col min="3286" max="3286" width="8.7265625" style="1"/>
    <col min="3287" max="3287" width="14.7265625" style="1" bestFit="1" customWidth="1"/>
    <col min="3288" max="3536" width="8.7265625" style="1"/>
    <col min="3537" max="3537" width="28.81640625" style="1" customWidth="1"/>
    <col min="3538" max="3538" width="24.7265625" style="1" customWidth="1"/>
    <col min="3539" max="3539" width="22.7265625" style="1" customWidth="1"/>
    <col min="3540" max="3540" width="8.7265625" style="1"/>
    <col min="3541" max="3541" width="17.453125" style="1" customWidth="1"/>
    <col min="3542" max="3542" width="8.7265625" style="1"/>
    <col min="3543" max="3543" width="14.7265625" style="1" bestFit="1" customWidth="1"/>
    <col min="3544" max="3792" width="8.7265625" style="1"/>
    <col min="3793" max="3793" width="28.81640625" style="1" customWidth="1"/>
    <col min="3794" max="3794" width="24.7265625" style="1" customWidth="1"/>
    <col min="3795" max="3795" width="22.7265625" style="1" customWidth="1"/>
    <col min="3796" max="3796" width="8.7265625" style="1"/>
    <col min="3797" max="3797" width="17.453125" style="1" customWidth="1"/>
    <col min="3798" max="3798" width="8.7265625" style="1"/>
    <col min="3799" max="3799" width="14.7265625" style="1" bestFit="1" customWidth="1"/>
    <col min="3800" max="4048" width="8.7265625" style="1"/>
    <col min="4049" max="4049" width="28.81640625" style="1" customWidth="1"/>
    <col min="4050" max="4050" width="24.7265625" style="1" customWidth="1"/>
    <col min="4051" max="4051" width="22.7265625" style="1" customWidth="1"/>
    <col min="4052" max="4052" width="8.7265625" style="1"/>
    <col min="4053" max="4053" width="17.453125" style="1" customWidth="1"/>
    <col min="4054" max="4054" width="8.7265625" style="1"/>
    <col min="4055" max="4055" width="14.7265625" style="1" bestFit="1" customWidth="1"/>
    <col min="4056" max="4304" width="8.7265625" style="1"/>
    <col min="4305" max="4305" width="28.81640625" style="1" customWidth="1"/>
    <col min="4306" max="4306" width="24.7265625" style="1" customWidth="1"/>
    <col min="4307" max="4307" width="22.7265625" style="1" customWidth="1"/>
    <col min="4308" max="4308" width="8.7265625" style="1"/>
    <col min="4309" max="4309" width="17.453125" style="1" customWidth="1"/>
    <col min="4310" max="4310" width="8.7265625" style="1"/>
    <col min="4311" max="4311" width="14.7265625" style="1" bestFit="1" customWidth="1"/>
    <col min="4312" max="4560" width="8.7265625" style="1"/>
    <col min="4561" max="4561" width="28.81640625" style="1" customWidth="1"/>
    <col min="4562" max="4562" width="24.7265625" style="1" customWidth="1"/>
    <col min="4563" max="4563" width="22.7265625" style="1" customWidth="1"/>
    <col min="4564" max="4564" width="8.7265625" style="1"/>
    <col min="4565" max="4565" width="17.453125" style="1" customWidth="1"/>
    <col min="4566" max="4566" width="8.7265625" style="1"/>
    <col min="4567" max="4567" width="14.7265625" style="1" bestFit="1" customWidth="1"/>
    <col min="4568" max="4816" width="8.7265625" style="1"/>
    <col min="4817" max="4817" width="28.81640625" style="1" customWidth="1"/>
    <col min="4818" max="4818" width="24.7265625" style="1" customWidth="1"/>
    <col min="4819" max="4819" width="22.7265625" style="1" customWidth="1"/>
    <col min="4820" max="4820" width="8.7265625" style="1"/>
    <col min="4821" max="4821" width="17.453125" style="1" customWidth="1"/>
    <col min="4822" max="4822" width="8.7265625" style="1"/>
    <col min="4823" max="4823" width="14.7265625" style="1" bestFit="1" customWidth="1"/>
    <col min="4824" max="5072" width="8.7265625" style="1"/>
    <col min="5073" max="5073" width="28.81640625" style="1" customWidth="1"/>
    <col min="5074" max="5074" width="24.7265625" style="1" customWidth="1"/>
    <col min="5075" max="5075" width="22.7265625" style="1" customWidth="1"/>
    <col min="5076" max="5076" width="8.7265625" style="1"/>
    <col min="5077" max="5077" width="17.453125" style="1" customWidth="1"/>
    <col min="5078" max="5078" width="8.7265625" style="1"/>
    <col min="5079" max="5079" width="14.7265625" style="1" bestFit="1" customWidth="1"/>
    <col min="5080" max="5328" width="8.7265625" style="1"/>
    <col min="5329" max="5329" width="28.81640625" style="1" customWidth="1"/>
    <col min="5330" max="5330" width="24.7265625" style="1" customWidth="1"/>
    <col min="5331" max="5331" width="22.7265625" style="1" customWidth="1"/>
    <col min="5332" max="5332" width="8.7265625" style="1"/>
    <col min="5333" max="5333" width="17.453125" style="1" customWidth="1"/>
    <col min="5334" max="5334" width="8.7265625" style="1"/>
    <col min="5335" max="5335" width="14.7265625" style="1" bestFit="1" customWidth="1"/>
    <col min="5336" max="5584" width="8.7265625" style="1"/>
    <col min="5585" max="5585" width="28.81640625" style="1" customWidth="1"/>
    <col min="5586" max="5586" width="24.7265625" style="1" customWidth="1"/>
    <col min="5587" max="5587" width="22.7265625" style="1" customWidth="1"/>
    <col min="5588" max="5588" width="8.7265625" style="1"/>
    <col min="5589" max="5589" width="17.453125" style="1" customWidth="1"/>
    <col min="5590" max="5590" width="8.7265625" style="1"/>
    <col min="5591" max="5591" width="14.7265625" style="1" bestFit="1" customWidth="1"/>
    <col min="5592" max="5840" width="8.7265625" style="1"/>
    <col min="5841" max="5841" width="28.81640625" style="1" customWidth="1"/>
    <col min="5842" max="5842" width="24.7265625" style="1" customWidth="1"/>
    <col min="5843" max="5843" width="22.7265625" style="1" customWidth="1"/>
    <col min="5844" max="5844" width="8.7265625" style="1"/>
    <col min="5845" max="5845" width="17.453125" style="1" customWidth="1"/>
    <col min="5846" max="5846" width="8.7265625" style="1"/>
    <col min="5847" max="5847" width="14.7265625" style="1" bestFit="1" customWidth="1"/>
    <col min="5848" max="6096" width="8.7265625" style="1"/>
    <col min="6097" max="6097" width="28.81640625" style="1" customWidth="1"/>
    <col min="6098" max="6098" width="24.7265625" style="1" customWidth="1"/>
    <col min="6099" max="6099" width="22.7265625" style="1" customWidth="1"/>
    <col min="6100" max="6100" width="8.7265625" style="1"/>
    <col min="6101" max="6101" width="17.453125" style="1" customWidth="1"/>
    <col min="6102" max="6102" width="8.7265625" style="1"/>
    <col min="6103" max="6103" width="14.7265625" style="1" bestFit="1" customWidth="1"/>
    <col min="6104" max="6352" width="8.7265625" style="1"/>
    <col min="6353" max="6353" width="28.81640625" style="1" customWidth="1"/>
    <col min="6354" max="6354" width="24.7265625" style="1" customWidth="1"/>
    <col min="6355" max="6355" width="22.7265625" style="1" customWidth="1"/>
    <col min="6356" max="6356" width="8.7265625" style="1"/>
    <col min="6357" max="6357" width="17.453125" style="1" customWidth="1"/>
    <col min="6358" max="6358" width="8.7265625" style="1"/>
    <col min="6359" max="6359" width="14.7265625" style="1" bestFit="1" customWidth="1"/>
    <col min="6360" max="6608" width="8.7265625" style="1"/>
    <col min="6609" max="6609" width="28.81640625" style="1" customWidth="1"/>
    <col min="6610" max="6610" width="24.7265625" style="1" customWidth="1"/>
    <col min="6611" max="6611" width="22.7265625" style="1" customWidth="1"/>
    <col min="6612" max="6612" width="8.7265625" style="1"/>
    <col min="6613" max="6613" width="17.453125" style="1" customWidth="1"/>
    <col min="6614" max="6614" width="8.7265625" style="1"/>
    <col min="6615" max="6615" width="14.7265625" style="1" bestFit="1" customWidth="1"/>
    <col min="6616" max="6864" width="8.7265625" style="1"/>
    <col min="6865" max="6865" width="28.81640625" style="1" customWidth="1"/>
    <col min="6866" max="6866" width="24.7265625" style="1" customWidth="1"/>
    <col min="6867" max="6867" width="22.7265625" style="1" customWidth="1"/>
    <col min="6868" max="6868" width="8.7265625" style="1"/>
    <col min="6869" max="6869" width="17.453125" style="1" customWidth="1"/>
    <col min="6870" max="6870" width="8.7265625" style="1"/>
    <col min="6871" max="6871" width="14.7265625" style="1" bestFit="1" customWidth="1"/>
    <col min="6872" max="7120" width="8.7265625" style="1"/>
    <col min="7121" max="7121" width="28.81640625" style="1" customWidth="1"/>
    <col min="7122" max="7122" width="24.7265625" style="1" customWidth="1"/>
    <col min="7123" max="7123" width="22.7265625" style="1" customWidth="1"/>
    <col min="7124" max="7124" width="8.7265625" style="1"/>
    <col min="7125" max="7125" width="17.453125" style="1" customWidth="1"/>
    <col min="7126" max="7126" width="8.7265625" style="1"/>
    <col min="7127" max="7127" width="14.7265625" style="1" bestFit="1" customWidth="1"/>
    <col min="7128" max="7376" width="8.7265625" style="1"/>
    <col min="7377" max="7377" width="28.81640625" style="1" customWidth="1"/>
    <col min="7378" max="7378" width="24.7265625" style="1" customWidth="1"/>
    <col min="7379" max="7379" width="22.7265625" style="1" customWidth="1"/>
    <col min="7380" max="7380" width="8.7265625" style="1"/>
    <col min="7381" max="7381" width="17.453125" style="1" customWidth="1"/>
    <col min="7382" max="7382" width="8.7265625" style="1"/>
    <col min="7383" max="7383" width="14.7265625" style="1" bestFit="1" customWidth="1"/>
    <col min="7384" max="7632" width="8.7265625" style="1"/>
    <col min="7633" max="7633" width="28.81640625" style="1" customWidth="1"/>
    <col min="7634" max="7634" width="24.7265625" style="1" customWidth="1"/>
    <col min="7635" max="7635" width="22.7265625" style="1" customWidth="1"/>
    <col min="7636" max="7636" width="8.7265625" style="1"/>
    <col min="7637" max="7637" width="17.453125" style="1" customWidth="1"/>
    <col min="7638" max="7638" width="8.7265625" style="1"/>
    <col min="7639" max="7639" width="14.7265625" style="1" bestFit="1" customWidth="1"/>
    <col min="7640" max="7888" width="8.7265625" style="1"/>
    <col min="7889" max="7889" width="28.81640625" style="1" customWidth="1"/>
    <col min="7890" max="7890" width="24.7265625" style="1" customWidth="1"/>
    <col min="7891" max="7891" width="22.7265625" style="1" customWidth="1"/>
    <col min="7892" max="7892" width="8.7265625" style="1"/>
    <col min="7893" max="7893" width="17.453125" style="1" customWidth="1"/>
    <col min="7894" max="7894" width="8.7265625" style="1"/>
    <col min="7895" max="7895" width="14.7265625" style="1" bestFit="1" customWidth="1"/>
    <col min="7896" max="8144" width="8.7265625" style="1"/>
    <col min="8145" max="8145" width="28.81640625" style="1" customWidth="1"/>
    <col min="8146" max="8146" width="24.7265625" style="1" customWidth="1"/>
    <col min="8147" max="8147" width="22.7265625" style="1" customWidth="1"/>
    <col min="8148" max="8148" width="8.7265625" style="1"/>
    <col min="8149" max="8149" width="17.453125" style="1" customWidth="1"/>
    <col min="8150" max="8150" width="8.7265625" style="1"/>
    <col min="8151" max="8151" width="14.7265625" style="1" bestFit="1" customWidth="1"/>
    <col min="8152" max="8400" width="8.7265625" style="1"/>
    <col min="8401" max="8401" width="28.81640625" style="1" customWidth="1"/>
    <col min="8402" max="8402" width="24.7265625" style="1" customWidth="1"/>
    <col min="8403" max="8403" width="22.7265625" style="1" customWidth="1"/>
    <col min="8404" max="8404" width="8.7265625" style="1"/>
    <col min="8405" max="8405" width="17.453125" style="1" customWidth="1"/>
    <col min="8406" max="8406" width="8.7265625" style="1"/>
    <col min="8407" max="8407" width="14.7265625" style="1" bestFit="1" customWidth="1"/>
    <col min="8408" max="8656" width="8.7265625" style="1"/>
    <col min="8657" max="8657" width="28.81640625" style="1" customWidth="1"/>
    <col min="8658" max="8658" width="24.7265625" style="1" customWidth="1"/>
    <col min="8659" max="8659" width="22.7265625" style="1" customWidth="1"/>
    <col min="8660" max="8660" width="8.7265625" style="1"/>
    <col min="8661" max="8661" width="17.453125" style="1" customWidth="1"/>
    <col min="8662" max="8662" width="8.7265625" style="1"/>
    <col min="8663" max="8663" width="14.7265625" style="1" bestFit="1" customWidth="1"/>
    <col min="8664" max="8912" width="8.7265625" style="1"/>
    <col min="8913" max="8913" width="28.81640625" style="1" customWidth="1"/>
    <col min="8914" max="8914" width="24.7265625" style="1" customWidth="1"/>
    <col min="8915" max="8915" width="22.7265625" style="1" customWidth="1"/>
    <col min="8916" max="8916" width="8.7265625" style="1"/>
    <col min="8917" max="8917" width="17.453125" style="1" customWidth="1"/>
    <col min="8918" max="8918" width="8.7265625" style="1"/>
    <col min="8919" max="8919" width="14.7265625" style="1" bestFit="1" customWidth="1"/>
    <col min="8920" max="9168" width="8.7265625" style="1"/>
    <col min="9169" max="9169" width="28.81640625" style="1" customWidth="1"/>
    <col min="9170" max="9170" width="24.7265625" style="1" customWidth="1"/>
    <col min="9171" max="9171" width="22.7265625" style="1" customWidth="1"/>
    <col min="9172" max="9172" width="8.7265625" style="1"/>
    <col min="9173" max="9173" width="17.453125" style="1" customWidth="1"/>
    <col min="9174" max="9174" width="8.7265625" style="1"/>
    <col min="9175" max="9175" width="14.7265625" style="1" bestFit="1" customWidth="1"/>
    <col min="9176" max="9424" width="8.7265625" style="1"/>
    <col min="9425" max="9425" width="28.81640625" style="1" customWidth="1"/>
    <col min="9426" max="9426" width="24.7265625" style="1" customWidth="1"/>
    <col min="9427" max="9427" width="22.7265625" style="1" customWidth="1"/>
    <col min="9428" max="9428" width="8.7265625" style="1"/>
    <col min="9429" max="9429" width="17.453125" style="1" customWidth="1"/>
    <col min="9430" max="9430" width="8.7265625" style="1"/>
    <col min="9431" max="9431" width="14.7265625" style="1" bestFit="1" customWidth="1"/>
    <col min="9432" max="9680" width="8.7265625" style="1"/>
    <col min="9681" max="9681" width="28.81640625" style="1" customWidth="1"/>
    <col min="9682" max="9682" width="24.7265625" style="1" customWidth="1"/>
    <col min="9683" max="9683" width="22.7265625" style="1" customWidth="1"/>
    <col min="9684" max="9684" width="8.7265625" style="1"/>
    <col min="9685" max="9685" width="17.453125" style="1" customWidth="1"/>
    <col min="9686" max="9686" width="8.7265625" style="1"/>
    <col min="9687" max="9687" width="14.7265625" style="1" bestFit="1" customWidth="1"/>
    <col min="9688" max="9936" width="8.7265625" style="1"/>
    <col min="9937" max="9937" width="28.81640625" style="1" customWidth="1"/>
    <col min="9938" max="9938" width="24.7265625" style="1" customWidth="1"/>
    <col min="9939" max="9939" width="22.7265625" style="1" customWidth="1"/>
    <col min="9940" max="9940" width="8.7265625" style="1"/>
    <col min="9941" max="9941" width="17.453125" style="1" customWidth="1"/>
    <col min="9942" max="9942" width="8.7265625" style="1"/>
    <col min="9943" max="9943" width="14.7265625" style="1" bestFit="1" customWidth="1"/>
    <col min="9944" max="10192" width="8.7265625" style="1"/>
    <col min="10193" max="10193" width="28.81640625" style="1" customWidth="1"/>
    <col min="10194" max="10194" width="24.7265625" style="1" customWidth="1"/>
    <col min="10195" max="10195" width="22.7265625" style="1" customWidth="1"/>
    <col min="10196" max="10196" width="8.7265625" style="1"/>
    <col min="10197" max="10197" width="17.453125" style="1" customWidth="1"/>
    <col min="10198" max="10198" width="8.7265625" style="1"/>
    <col min="10199" max="10199" width="14.7265625" style="1" bestFit="1" customWidth="1"/>
    <col min="10200" max="10448" width="8.7265625" style="1"/>
    <col min="10449" max="10449" width="28.81640625" style="1" customWidth="1"/>
    <col min="10450" max="10450" width="24.7265625" style="1" customWidth="1"/>
    <col min="10451" max="10451" width="22.7265625" style="1" customWidth="1"/>
    <col min="10452" max="10452" width="8.7265625" style="1"/>
    <col min="10453" max="10453" width="17.453125" style="1" customWidth="1"/>
    <col min="10454" max="10454" width="8.7265625" style="1"/>
    <col min="10455" max="10455" width="14.7265625" style="1" bestFit="1" customWidth="1"/>
    <col min="10456" max="10704" width="8.7265625" style="1"/>
    <col min="10705" max="10705" width="28.81640625" style="1" customWidth="1"/>
    <col min="10706" max="10706" width="24.7265625" style="1" customWidth="1"/>
    <col min="10707" max="10707" width="22.7265625" style="1" customWidth="1"/>
    <col min="10708" max="10708" width="8.7265625" style="1"/>
    <col min="10709" max="10709" width="17.453125" style="1" customWidth="1"/>
    <col min="10710" max="10710" width="8.7265625" style="1"/>
    <col min="10711" max="10711" width="14.7265625" style="1" bestFit="1" customWidth="1"/>
    <col min="10712" max="10960" width="8.7265625" style="1"/>
    <col min="10961" max="10961" width="28.81640625" style="1" customWidth="1"/>
    <col min="10962" max="10962" width="24.7265625" style="1" customWidth="1"/>
    <col min="10963" max="10963" width="22.7265625" style="1" customWidth="1"/>
    <col min="10964" max="10964" width="8.7265625" style="1"/>
    <col min="10965" max="10965" width="17.453125" style="1" customWidth="1"/>
    <col min="10966" max="10966" width="8.7265625" style="1"/>
    <col min="10967" max="10967" width="14.7265625" style="1" bestFit="1" customWidth="1"/>
    <col min="10968" max="11216" width="8.7265625" style="1"/>
    <col min="11217" max="11217" width="28.81640625" style="1" customWidth="1"/>
    <col min="11218" max="11218" width="24.7265625" style="1" customWidth="1"/>
    <col min="11219" max="11219" width="22.7265625" style="1" customWidth="1"/>
    <col min="11220" max="11220" width="8.7265625" style="1"/>
    <col min="11221" max="11221" width="17.453125" style="1" customWidth="1"/>
    <col min="11222" max="11222" width="8.7265625" style="1"/>
    <col min="11223" max="11223" width="14.7265625" style="1" bestFit="1" customWidth="1"/>
    <col min="11224" max="11472" width="8.7265625" style="1"/>
    <col min="11473" max="11473" width="28.81640625" style="1" customWidth="1"/>
    <col min="11474" max="11474" width="24.7265625" style="1" customWidth="1"/>
    <col min="11475" max="11475" width="22.7265625" style="1" customWidth="1"/>
    <col min="11476" max="11476" width="8.7265625" style="1"/>
    <col min="11477" max="11477" width="17.453125" style="1" customWidth="1"/>
    <col min="11478" max="11478" width="8.7265625" style="1"/>
    <col min="11479" max="11479" width="14.7265625" style="1" bestFit="1" customWidth="1"/>
    <col min="11480" max="11728" width="8.7265625" style="1"/>
    <col min="11729" max="11729" width="28.81640625" style="1" customWidth="1"/>
    <col min="11730" max="11730" width="24.7265625" style="1" customWidth="1"/>
    <col min="11731" max="11731" width="22.7265625" style="1" customWidth="1"/>
    <col min="11732" max="11732" width="8.7265625" style="1"/>
    <col min="11733" max="11733" width="17.453125" style="1" customWidth="1"/>
    <col min="11734" max="11734" width="8.7265625" style="1"/>
    <col min="11735" max="11735" width="14.7265625" style="1" bestFit="1" customWidth="1"/>
    <col min="11736" max="11984" width="8.7265625" style="1"/>
    <col min="11985" max="11985" width="28.81640625" style="1" customWidth="1"/>
    <col min="11986" max="11986" width="24.7265625" style="1" customWidth="1"/>
    <col min="11987" max="11987" width="22.7265625" style="1" customWidth="1"/>
    <col min="11988" max="11988" width="8.7265625" style="1"/>
    <col min="11989" max="11989" width="17.453125" style="1" customWidth="1"/>
    <col min="11990" max="11990" width="8.7265625" style="1"/>
    <col min="11991" max="11991" width="14.7265625" style="1" bestFit="1" customWidth="1"/>
    <col min="11992" max="12240" width="8.7265625" style="1"/>
    <col min="12241" max="12241" width="28.81640625" style="1" customWidth="1"/>
    <col min="12242" max="12242" width="24.7265625" style="1" customWidth="1"/>
    <col min="12243" max="12243" width="22.7265625" style="1" customWidth="1"/>
    <col min="12244" max="12244" width="8.7265625" style="1"/>
    <col min="12245" max="12245" width="17.453125" style="1" customWidth="1"/>
    <col min="12246" max="12246" width="8.7265625" style="1"/>
    <col min="12247" max="12247" width="14.7265625" style="1" bestFit="1" customWidth="1"/>
    <col min="12248" max="12496" width="8.7265625" style="1"/>
    <col min="12497" max="12497" width="28.81640625" style="1" customWidth="1"/>
    <col min="12498" max="12498" width="24.7265625" style="1" customWidth="1"/>
    <col min="12499" max="12499" width="22.7265625" style="1" customWidth="1"/>
    <col min="12500" max="12500" width="8.7265625" style="1"/>
    <col min="12501" max="12501" width="17.453125" style="1" customWidth="1"/>
    <col min="12502" max="12502" width="8.7265625" style="1"/>
    <col min="12503" max="12503" width="14.7265625" style="1" bestFit="1" customWidth="1"/>
    <col min="12504" max="12752" width="8.7265625" style="1"/>
    <col min="12753" max="12753" width="28.81640625" style="1" customWidth="1"/>
    <col min="12754" max="12754" width="24.7265625" style="1" customWidth="1"/>
    <col min="12755" max="12755" width="22.7265625" style="1" customWidth="1"/>
    <col min="12756" max="12756" width="8.7265625" style="1"/>
    <col min="12757" max="12757" width="17.453125" style="1" customWidth="1"/>
    <col min="12758" max="12758" width="8.7265625" style="1"/>
    <col min="12759" max="12759" width="14.7265625" style="1" bestFit="1" customWidth="1"/>
    <col min="12760" max="13008" width="8.7265625" style="1"/>
    <col min="13009" max="13009" width="28.81640625" style="1" customWidth="1"/>
    <col min="13010" max="13010" width="24.7265625" style="1" customWidth="1"/>
    <col min="13011" max="13011" width="22.7265625" style="1" customWidth="1"/>
    <col min="13012" max="13012" width="8.7265625" style="1"/>
    <col min="13013" max="13013" width="17.453125" style="1" customWidth="1"/>
    <col min="13014" max="13014" width="8.7265625" style="1"/>
    <col min="13015" max="13015" width="14.7265625" style="1" bestFit="1" customWidth="1"/>
    <col min="13016" max="13264" width="8.7265625" style="1"/>
    <col min="13265" max="13265" width="28.81640625" style="1" customWidth="1"/>
    <col min="13266" max="13266" width="24.7265625" style="1" customWidth="1"/>
    <col min="13267" max="13267" width="22.7265625" style="1" customWidth="1"/>
    <col min="13268" max="13268" width="8.7265625" style="1"/>
    <col min="13269" max="13269" width="17.453125" style="1" customWidth="1"/>
    <col min="13270" max="13270" width="8.7265625" style="1"/>
    <col min="13271" max="13271" width="14.7265625" style="1" bestFit="1" customWidth="1"/>
    <col min="13272" max="13520" width="8.7265625" style="1"/>
    <col min="13521" max="13521" width="28.81640625" style="1" customWidth="1"/>
    <col min="13522" max="13522" width="24.7265625" style="1" customWidth="1"/>
    <col min="13523" max="13523" width="22.7265625" style="1" customWidth="1"/>
    <col min="13524" max="13524" width="8.7265625" style="1"/>
    <col min="13525" max="13525" width="17.453125" style="1" customWidth="1"/>
    <col min="13526" max="13526" width="8.7265625" style="1"/>
    <col min="13527" max="13527" width="14.7265625" style="1" bestFit="1" customWidth="1"/>
    <col min="13528" max="13776" width="8.7265625" style="1"/>
    <col min="13777" max="13777" width="28.81640625" style="1" customWidth="1"/>
    <col min="13778" max="13778" width="24.7265625" style="1" customWidth="1"/>
    <col min="13779" max="13779" width="22.7265625" style="1" customWidth="1"/>
    <col min="13780" max="13780" width="8.7265625" style="1"/>
    <col min="13781" max="13781" width="17.453125" style="1" customWidth="1"/>
    <col min="13782" max="13782" width="8.7265625" style="1"/>
    <col min="13783" max="13783" width="14.7265625" style="1" bestFit="1" customWidth="1"/>
    <col min="13784" max="14032" width="8.7265625" style="1"/>
    <col min="14033" max="14033" width="28.81640625" style="1" customWidth="1"/>
    <col min="14034" max="14034" width="24.7265625" style="1" customWidth="1"/>
    <col min="14035" max="14035" width="22.7265625" style="1" customWidth="1"/>
    <col min="14036" max="14036" width="8.7265625" style="1"/>
    <col min="14037" max="14037" width="17.453125" style="1" customWidth="1"/>
    <col min="14038" max="14038" width="8.7265625" style="1"/>
    <col min="14039" max="14039" width="14.7265625" style="1" bestFit="1" customWidth="1"/>
    <col min="14040" max="14288" width="8.7265625" style="1"/>
    <col min="14289" max="14289" width="28.81640625" style="1" customWidth="1"/>
    <col min="14290" max="14290" width="24.7265625" style="1" customWidth="1"/>
    <col min="14291" max="14291" width="22.7265625" style="1" customWidth="1"/>
    <col min="14292" max="14292" width="8.7265625" style="1"/>
    <col min="14293" max="14293" width="17.453125" style="1" customWidth="1"/>
    <col min="14294" max="14294" width="8.7265625" style="1"/>
    <col min="14295" max="14295" width="14.7265625" style="1" bestFit="1" customWidth="1"/>
    <col min="14296" max="14544" width="8.7265625" style="1"/>
    <col min="14545" max="14545" width="28.81640625" style="1" customWidth="1"/>
    <col min="14546" max="14546" width="24.7265625" style="1" customWidth="1"/>
    <col min="14547" max="14547" width="22.7265625" style="1" customWidth="1"/>
    <col min="14548" max="14548" width="8.7265625" style="1"/>
    <col min="14549" max="14549" width="17.453125" style="1" customWidth="1"/>
    <col min="14550" max="14550" width="8.7265625" style="1"/>
    <col min="14551" max="14551" width="14.7265625" style="1" bestFit="1" customWidth="1"/>
    <col min="14552" max="14800" width="8.7265625" style="1"/>
    <col min="14801" max="14801" width="28.81640625" style="1" customWidth="1"/>
    <col min="14802" max="14802" width="24.7265625" style="1" customWidth="1"/>
    <col min="14803" max="14803" width="22.7265625" style="1" customWidth="1"/>
    <col min="14804" max="14804" width="8.7265625" style="1"/>
    <col min="14805" max="14805" width="17.453125" style="1" customWidth="1"/>
    <col min="14806" max="14806" width="8.7265625" style="1"/>
    <col min="14807" max="14807" width="14.7265625" style="1" bestFit="1" customWidth="1"/>
    <col min="14808" max="15056" width="8.7265625" style="1"/>
    <col min="15057" max="15057" width="28.81640625" style="1" customWidth="1"/>
    <col min="15058" max="15058" width="24.7265625" style="1" customWidth="1"/>
    <col min="15059" max="15059" width="22.7265625" style="1" customWidth="1"/>
    <col min="15060" max="15060" width="8.7265625" style="1"/>
    <col min="15061" max="15061" width="17.453125" style="1" customWidth="1"/>
    <col min="15062" max="15062" width="8.7265625" style="1"/>
    <col min="15063" max="15063" width="14.7265625" style="1" bestFit="1" customWidth="1"/>
    <col min="15064" max="15312" width="8.7265625" style="1"/>
    <col min="15313" max="15313" width="28.81640625" style="1" customWidth="1"/>
    <col min="15314" max="15314" width="24.7265625" style="1" customWidth="1"/>
    <col min="15315" max="15315" width="22.7265625" style="1" customWidth="1"/>
    <col min="15316" max="15316" width="8.7265625" style="1"/>
    <col min="15317" max="15317" width="17.453125" style="1" customWidth="1"/>
    <col min="15318" max="15318" width="8.7265625" style="1"/>
    <col min="15319" max="15319" width="14.7265625" style="1" bestFit="1" customWidth="1"/>
    <col min="15320" max="15568" width="8.7265625" style="1"/>
    <col min="15569" max="15569" width="28.81640625" style="1" customWidth="1"/>
    <col min="15570" max="15570" width="24.7265625" style="1" customWidth="1"/>
    <col min="15571" max="15571" width="22.7265625" style="1" customWidth="1"/>
    <col min="15572" max="15572" width="8.7265625" style="1"/>
    <col min="15573" max="15573" width="17.453125" style="1" customWidth="1"/>
    <col min="15574" max="15574" width="8.7265625" style="1"/>
    <col min="15575" max="15575" width="14.7265625" style="1" bestFit="1" customWidth="1"/>
    <col min="15576" max="15824" width="8.7265625" style="1"/>
    <col min="15825" max="15825" width="28.81640625" style="1" customWidth="1"/>
    <col min="15826" max="15826" width="24.7265625" style="1" customWidth="1"/>
    <col min="15827" max="15827" width="22.7265625" style="1" customWidth="1"/>
    <col min="15828" max="15828" width="8.7265625" style="1"/>
    <col min="15829" max="15829" width="17.453125" style="1" customWidth="1"/>
    <col min="15830" max="15830" width="8.7265625" style="1"/>
    <col min="15831" max="15831" width="14.7265625" style="1" bestFit="1" customWidth="1"/>
    <col min="15832" max="16080" width="8.7265625" style="1"/>
    <col min="16081" max="16081" width="28.81640625" style="1" customWidth="1"/>
    <col min="16082" max="16082" width="24.7265625" style="1" customWidth="1"/>
    <col min="16083" max="16083" width="22.7265625" style="1" customWidth="1"/>
    <col min="16084" max="16084" width="8.7265625" style="1"/>
    <col min="16085" max="16085" width="17.453125" style="1" customWidth="1"/>
    <col min="16086" max="16086" width="8.7265625" style="1"/>
    <col min="16087" max="16087" width="14.7265625" style="1" bestFit="1" customWidth="1"/>
    <col min="16088" max="16384" width="8.7265625" style="1"/>
  </cols>
  <sheetData>
    <row r="1" spans="1:14" ht="12.75" customHeight="1" x14ac:dyDescent="0.25">
      <c r="C1" s="1"/>
      <c r="D1" s="120"/>
      <c r="E1" s="3"/>
      <c r="F1" s="1"/>
      <c r="G1" s="1"/>
      <c r="H1" s="3"/>
      <c r="I1" s="3"/>
      <c r="J1" s="1"/>
      <c r="K1" s="1"/>
      <c r="L1" s="3"/>
      <c r="M1" s="3"/>
      <c r="N1" s="1"/>
    </row>
    <row r="2" spans="1:14" ht="12.75" customHeight="1" x14ac:dyDescent="0.35">
      <c r="B2" s="78" t="s">
        <v>25</v>
      </c>
      <c r="C2" s="1"/>
      <c r="D2" s="120"/>
      <c r="E2" s="3"/>
      <c r="F2" s="1"/>
      <c r="G2" s="1"/>
      <c r="H2" s="3"/>
      <c r="I2" s="3"/>
      <c r="J2" s="1"/>
      <c r="K2" s="1"/>
      <c r="L2" s="3"/>
      <c r="M2" s="3"/>
      <c r="N2" s="1"/>
    </row>
    <row r="3" spans="1:14" ht="12.75" customHeight="1" x14ac:dyDescent="0.25">
      <c r="C3" s="1"/>
      <c r="D3" s="120"/>
      <c r="E3" s="3"/>
      <c r="F3" s="1"/>
      <c r="G3" s="1"/>
      <c r="H3" s="3"/>
      <c r="I3" s="3"/>
      <c r="J3" s="1"/>
      <c r="K3" s="1"/>
      <c r="L3" s="3"/>
      <c r="M3" s="3"/>
      <c r="N3" s="1"/>
    </row>
    <row r="4" spans="1:14" ht="15" customHeight="1" x14ac:dyDescent="0.3">
      <c r="B4" s="481" t="s">
        <v>398</v>
      </c>
      <c r="C4" s="481"/>
      <c r="D4" s="481"/>
      <c r="E4" s="481"/>
      <c r="F4" s="481"/>
      <c r="G4" s="481"/>
      <c r="H4" s="481"/>
      <c r="I4" s="481"/>
      <c r="J4" s="481"/>
      <c r="K4" s="481"/>
      <c r="L4" s="481"/>
      <c r="M4" s="481"/>
      <c r="N4" s="481"/>
    </row>
    <row r="5" spans="1:14" ht="12.75" customHeight="1" x14ac:dyDescent="0.25">
      <c r="B5" s="123"/>
      <c r="C5" s="223"/>
      <c r="D5" s="123"/>
      <c r="E5" s="123"/>
      <c r="F5" s="223"/>
      <c r="G5" s="125"/>
      <c r="H5" s="125"/>
      <c r="I5" s="223"/>
      <c r="J5" s="125"/>
      <c r="K5" s="125"/>
      <c r="L5" s="223"/>
      <c r="M5" s="125"/>
      <c r="N5" s="172"/>
    </row>
    <row r="6" spans="1:14" ht="15" customHeight="1" x14ac:dyDescent="0.3">
      <c r="B6" s="425"/>
      <c r="C6" s="425"/>
      <c r="D6" s="505" t="s">
        <v>4</v>
      </c>
      <c r="E6" s="505"/>
      <c r="F6" s="424"/>
      <c r="G6" s="505" t="s">
        <v>5</v>
      </c>
      <c r="H6" s="505"/>
      <c r="I6" s="424"/>
      <c r="J6" s="505" t="s">
        <v>26</v>
      </c>
      <c r="K6" s="505"/>
      <c r="L6" s="424"/>
      <c r="M6" s="505" t="s">
        <v>3</v>
      </c>
      <c r="N6" s="505"/>
    </row>
    <row r="7" spans="1:14" ht="15" customHeight="1" x14ac:dyDescent="0.25">
      <c r="B7" s="425"/>
      <c r="C7" s="425"/>
      <c r="D7" s="504" t="s">
        <v>261</v>
      </c>
      <c r="E7" s="504"/>
      <c r="F7" s="425"/>
      <c r="G7" s="504" t="s">
        <v>262</v>
      </c>
      <c r="H7" s="504"/>
      <c r="I7" s="425"/>
      <c r="J7" s="504" t="s">
        <v>263</v>
      </c>
      <c r="K7" s="504"/>
      <c r="L7" s="425"/>
      <c r="M7" s="504" t="s">
        <v>341</v>
      </c>
      <c r="N7" s="504"/>
    </row>
    <row r="8" spans="1:14" ht="22.5" customHeight="1" thickBot="1" x14ac:dyDescent="0.35">
      <c r="B8" s="427"/>
      <c r="C8" s="425"/>
      <c r="D8" s="428" t="s">
        <v>24</v>
      </c>
      <c r="E8" s="428" t="s">
        <v>2</v>
      </c>
      <c r="F8" s="429"/>
      <c r="G8" s="428" t="s">
        <v>24</v>
      </c>
      <c r="H8" s="428" t="s">
        <v>2</v>
      </c>
      <c r="I8" s="429"/>
      <c r="J8" s="428" t="s">
        <v>24</v>
      </c>
      <c r="K8" s="428" t="s">
        <v>2</v>
      </c>
      <c r="L8" s="429"/>
      <c r="M8" s="428" t="s">
        <v>24</v>
      </c>
      <c r="N8" s="428" t="s">
        <v>2</v>
      </c>
    </row>
    <row r="9" spans="1:14" ht="15" customHeight="1" x14ac:dyDescent="0.25">
      <c r="A9" s="178"/>
      <c r="B9" s="425" t="s">
        <v>209</v>
      </c>
      <c r="C9" s="425"/>
      <c r="D9" s="425">
        <v>1</v>
      </c>
      <c r="E9" s="430">
        <f t="shared" ref="E9:E14" si="0">D9/SUM($D$9:$D$14)</f>
        <v>7.1428571428571426E-3</v>
      </c>
      <c r="F9" s="425"/>
      <c r="G9" s="425">
        <v>1</v>
      </c>
      <c r="H9" s="430">
        <f t="shared" ref="H9:H14" si="1">G9/SUM($G$9:$G$14)</f>
        <v>3.968253968253968E-3</v>
      </c>
      <c r="I9" s="425"/>
      <c r="J9" s="425">
        <v>0</v>
      </c>
      <c r="K9" s="430">
        <f t="shared" ref="K9:K14" si="2">J9/SUM($J$9:$J$14)</f>
        <v>0</v>
      </c>
      <c r="L9" s="425"/>
      <c r="M9" s="425">
        <f>SUM(D9,G9,J9)</f>
        <v>2</v>
      </c>
      <c r="N9" s="430">
        <f t="shared" ref="N9:N14" si="3">M9/SUM($M$9:$M$14)</f>
        <v>5.0505050505050509E-3</v>
      </c>
    </row>
    <row r="10" spans="1:14" ht="15" customHeight="1" x14ac:dyDescent="0.25">
      <c r="A10" s="178"/>
      <c r="B10" s="431" t="s">
        <v>103</v>
      </c>
      <c r="C10" s="425"/>
      <c r="D10" s="431">
        <v>31</v>
      </c>
      <c r="E10" s="432">
        <f t="shared" si="0"/>
        <v>0.22142857142857142</v>
      </c>
      <c r="F10" s="425"/>
      <c r="G10" s="431">
        <v>39</v>
      </c>
      <c r="H10" s="432">
        <f t="shared" si="1"/>
        <v>0.15476190476190477</v>
      </c>
      <c r="I10" s="425"/>
      <c r="J10" s="431">
        <v>1</v>
      </c>
      <c r="K10" s="432">
        <f t="shared" si="2"/>
        <v>0.25</v>
      </c>
      <c r="L10" s="425"/>
      <c r="M10" s="431">
        <f>SUM(D10,G10,J10)</f>
        <v>71</v>
      </c>
      <c r="N10" s="432">
        <f t="shared" si="3"/>
        <v>0.17929292929292928</v>
      </c>
    </row>
    <row r="11" spans="1:14" ht="15" customHeight="1" x14ac:dyDescent="0.25">
      <c r="A11" s="178"/>
      <c r="B11" s="425" t="s">
        <v>104</v>
      </c>
      <c r="C11" s="425"/>
      <c r="D11" s="425">
        <v>25</v>
      </c>
      <c r="E11" s="430">
        <f t="shared" si="0"/>
        <v>0.17857142857142858</v>
      </c>
      <c r="F11" s="425"/>
      <c r="G11" s="425">
        <v>30</v>
      </c>
      <c r="H11" s="430">
        <f t="shared" si="1"/>
        <v>0.11904761904761904</v>
      </c>
      <c r="I11" s="425"/>
      <c r="J11" s="425">
        <v>0</v>
      </c>
      <c r="K11" s="430">
        <f t="shared" si="2"/>
        <v>0</v>
      </c>
      <c r="L11" s="425"/>
      <c r="M11" s="425">
        <f t="shared" ref="M11:M14" si="4">SUM(D11,G11,J11)</f>
        <v>55</v>
      </c>
      <c r="N11" s="430">
        <f t="shared" si="3"/>
        <v>0.1388888888888889</v>
      </c>
    </row>
    <row r="12" spans="1:14" ht="15" customHeight="1" x14ac:dyDescent="0.25">
      <c r="A12" s="178"/>
      <c r="B12" s="431" t="s">
        <v>105</v>
      </c>
      <c r="C12" s="425"/>
      <c r="D12" s="431">
        <v>7</v>
      </c>
      <c r="E12" s="432">
        <f t="shared" si="0"/>
        <v>0.05</v>
      </c>
      <c r="F12" s="425"/>
      <c r="G12" s="431">
        <v>11</v>
      </c>
      <c r="H12" s="432">
        <f t="shared" si="1"/>
        <v>4.3650793650793648E-2</v>
      </c>
      <c r="I12" s="425"/>
      <c r="J12" s="431">
        <v>0</v>
      </c>
      <c r="K12" s="432">
        <f t="shared" si="2"/>
        <v>0</v>
      </c>
      <c r="L12" s="425"/>
      <c r="M12" s="431">
        <f t="shared" si="4"/>
        <v>18</v>
      </c>
      <c r="N12" s="432">
        <f t="shared" si="3"/>
        <v>4.5454545454545456E-2</v>
      </c>
    </row>
    <row r="13" spans="1:14" ht="15" customHeight="1" x14ac:dyDescent="0.25">
      <c r="A13" s="178"/>
      <c r="B13" s="425" t="s">
        <v>106</v>
      </c>
      <c r="C13" s="425"/>
      <c r="D13" s="425">
        <v>43</v>
      </c>
      <c r="E13" s="430">
        <f t="shared" si="0"/>
        <v>0.30714285714285716</v>
      </c>
      <c r="F13" s="425"/>
      <c r="G13" s="425">
        <v>125</v>
      </c>
      <c r="H13" s="430">
        <f t="shared" si="1"/>
        <v>0.49603174603174605</v>
      </c>
      <c r="I13" s="425"/>
      <c r="J13" s="425">
        <v>3</v>
      </c>
      <c r="K13" s="430">
        <f t="shared" si="2"/>
        <v>0.75</v>
      </c>
      <c r="L13" s="425"/>
      <c r="M13" s="425">
        <f t="shared" si="4"/>
        <v>171</v>
      </c>
      <c r="N13" s="430">
        <f t="shared" si="3"/>
        <v>0.43181818181818182</v>
      </c>
    </row>
    <row r="14" spans="1:14" ht="15" customHeight="1" thickBot="1" x14ac:dyDescent="0.3">
      <c r="A14" s="178"/>
      <c r="B14" s="441" t="s">
        <v>9</v>
      </c>
      <c r="C14" s="426"/>
      <c r="D14" s="441">
        <v>33</v>
      </c>
      <c r="E14" s="442">
        <f t="shared" si="0"/>
        <v>0.23571428571428571</v>
      </c>
      <c r="F14" s="426"/>
      <c r="G14" s="441">
        <v>46</v>
      </c>
      <c r="H14" s="442">
        <f t="shared" si="1"/>
        <v>0.18253968253968253</v>
      </c>
      <c r="I14" s="426"/>
      <c r="J14" s="441">
        <v>0</v>
      </c>
      <c r="K14" s="442">
        <f t="shared" si="2"/>
        <v>0</v>
      </c>
      <c r="L14" s="426"/>
      <c r="M14" s="441">
        <f t="shared" si="4"/>
        <v>79</v>
      </c>
      <c r="N14" s="442">
        <f t="shared" si="3"/>
        <v>0.1994949494949495</v>
      </c>
    </row>
    <row r="15" spans="1:14" ht="12" customHeight="1" thickTop="1" x14ac:dyDescent="0.25">
      <c r="C15" s="1"/>
      <c r="D15" s="120"/>
      <c r="E15" s="155"/>
      <c r="F15" s="156"/>
      <c r="G15" s="156"/>
      <c r="H15" s="155"/>
      <c r="I15" s="155"/>
      <c r="J15" s="156"/>
      <c r="K15" s="156"/>
      <c r="L15" s="79"/>
      <c r="M15" s="79"/>
      <c r="N15" s="1"/>
    </row>
    <row r="16" spans="1:14" ht="12" customHeight="1" x14ac:dyDescent="0.25">
      <c r="B16" s="471" t="s">
        <v>203</v>
      </c>
      <c r="C16" s="471"/>
      <c r="D16" s="471"/>
      <c r="E16" s="471"/>
      <c r="F16" s="471"/>
      <c r="G16" s="471"/>
      <c r="H16" s="471"/>
      <c r="I16" s="471"/>
      <c r="J16" s="471"/>
      <c r="K16" s="471"/>
      <c r="L16" s="471"/>
      <c r="M16" s="471"/>
      <c r="N16" s="1"/>
    </row>
    <row r="17" spans="2:14" ht="12" customHeight="1" x14ac:dyDescent="0.25">
      <c r="B17" s="157" t="s">
        <v>46</v>
      </c>
      <c r="C17" s="1"/>
      <c r="D17" s="387"/>
      <c r="E17" s="157"/>
      <c r="F17" s="157"/>
      <c r="G17" s="387"/>
      <c r="H17" s="157"/>
      <c r="I17" s="157"/>
      <c r="J17" s="387"/>
      <c r="K17" s="158"/>
      <c r="L17" s="107"/>
      <c r="M17" s="107"/>
      <c r="N17" s="1"/>
    </row>
    <row r="18" spans="2:14" ht="12" customHeight="1" x14ac:dyDescent="0.25">
      <c r="B18" s="159" t="s">
        <v>47</v>
      </c>
      <c r="C18" s="1"/>
      <c r="D18" s="120"/>
      <c r="E18" s="159"/>
      <c r="F18" s="159"/>
      <c r="G18" s="158"/>
      <c r="H18" s="159"/>
      <c r="I18" s="159"/>
      <c r="J18" s="159"/>
      <c r="K18" s="158"/>
      <c r="L18" s="107"/>
      <c r="M18" s="107"/>
      <c r="N18" s="1"/>
    </row>
    <row r="19" spans="2:14" ht="12" customHeight="1" x14ac:dyDescent="0.25">
      <c r="B19" s="107"/>
      <c r="C19" s="1"/>
      <c r="D19" s="120"/>
      <c r="E19" s="107"/>
      <c r="F19" s="107"/>
      <c r="G19" s="107"/>
      <c r="H19" s="107"/>
      <c r="I19" s="107"/>
      <c r="J19" s="107"/>
      <c r="K19" s="107"/>
      <c r="L19" s="107"/>
      <c r="M19" s="107"/>
      <c r="N19" s="1"/>
    </row>
    <row r="20" spans="2:14" ht="12" customHeight="1" x14ac:dyDescent="0.25">
      <c r="B20" s="473" t="s">
        <v>335</v>
      </c>
      <c r="C20" s="473"/>
      <c r="D20" s="473"/>
      <c r="E20" s="473"/>
      <c r="F20" s="473"/>
      <c r="G20" s="473"/>
      <c r="H20" s="473"/>
      <c r="I20" s="473"/>
      <c r="J20" s="473"/>
      <c r="K20" s="473"/>
      <c r="L20" s="473"/>
      <c r="M20" s="473"/>
      <c r="N20" s="1"/>
    </row>
    <row r="21" spans="2:14" ht="12.5" x14ac:dyDescent="0.25">
      <c r="C21" s="1"/>
      <c r="E21" s="158"/>
      <c r="F21" s="1"/>
      <c r="G21" s="1"/>
      <c r="H21" s="1"/>
      <c r="I21" s="1"/>
      <c r="J21" s="1"/>
      <c r="K21" s="1"/>
      <c r="L21" s="1"/>
      <c r="M21" s="1"/>
      <c r="N21" s="1"/>
    </row>
    <row r="22" spans="2:14" ht="4.5" customHeight="1" x14ac:dyDescent="0.25">
      <c r="C22" s="1"/>
      <c r="E22" s="158"/>
      <c r="F22" s="1"/>
      <c r="G22" s="1"/>
      <c r="H22" s="1"/>
      <c r="I22" s="1"/>
      <c r="J22" s="1"/>
      <c r="K22" s="1"/>
      <c r="L22" s="1"/>
      <c r="M22" s="1"/>
      <c r="N22" s="1"/>
    </row>
    <row r="23" spans="2:14" ht="12" customHeight="1" x14ac:dyDescent="0.25">
      <c r="C23" s="1"/>
      <c r="E23" s="158"/>
      <c r="F23" s="1"/>
      <c r="G23" s="1"/>
      <c r="H23" s="1"/>
      <c r="I23" s="1"/>
      <c r="J23" s="1"/>
      <c r="K23" s="1"/>
      <c r="L23" s="1"/>
      <c r="M23" s="1"/>
      <c r="N23" s="1"/>
    </row>
  </sheetData>
  <customSheetViews>
    <customSheetView guid="{2806289E-E2A8-4B9B-A15C-380DC7171E03}" showPageBreaks="1" showGridLines="0" view="pageLayout">
      <pageMargins left="0.75" right="0.75" top="0.75" bottom="0.75" header="0.5" footer="0.5"/>
      <pageSetup orientation="landscape" r:id="rId1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  <customSheetView guid="{F3B5803E-F644-4017-98FB-3DB746882656}" showPageBreaks="1" showGridLines="0" view="pageLayout">
      <pageMargins left="0.75" right="0.75" top="0.75" bottom="0.75" header="0.5" footer="0.5"/>
      <pageSetup orientation="landscape" r:id="rId2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</customSheetViews>
  <mergeCells count="11">
    <mergeCell ref="B4:N4"/>
    <mergeCell ref="B16:M16"/>
    <mergeCell ref="B20:M20"/>
    <mergeCell ref="M7:N7"/>
    <mergeCell ref="J7:K7"/>
    <mergeCell ref="G7:H7"/>
    <mergeCell ref="D7:E7"/>
    <mergeCell ref="M6:N6"/>
    <mergeCell ref="J6:K6"/>
    <mergeCell ref="G6:H6"/>
    <mergeCell ref="D6:E6"/>
  </mergeCells>
  <hyperlinks>
    <hyperlink ref="B2" location="ToC!A1" display="Table of Contents" xr:uid="{1A2D951A-205C-4FCE-9351-1D95EAC61952}"/>
  </hyperlinks>
  <pageMargins left="0.75" right="0.75" top="0.75" bottom="0.75" header="0.5" footer="0.5"/>
  <pageSetup orientation="landscape" r:id="rId3"/>
  <headerFooter>
    <oddHeader>&amp;L&amp;"Arial,Italic"&amp;10ADEA Survey of Allied Dental Program Directors, 2018 Summary and Results</oddHeader>
    <oddFooter>&amp;L&amp;"Arial,Regular"&amp;10July 2019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P22"/>
  <sheetViews>
    <sheetView showGridLines="0" zoomScaleNormal="100" workbookViewId="0"/>
  </sheetViews>
  <sheetFormatPr defaultColWidth="8.7265625" defaultRowHeight="15" customHeight="1" x14ac:dyDescent="0.25"/>
  <cols>
    <col min="1" max="1" width="2.26953125" style="1" customWidth="1"/>
    <col min="2" max="2" width="26.81640625" style="1" customWidth="1"/>
    <col min="3" max="3" width="1.453125" style="120" customWidth="1"/>
    <col min="4" max="5" width="8.26953125" style="1" customWidth="1"/>
    <col min="6" max="6" width="1.453125" style="120" customWidth="1"/>
    <col min="7" max="8" width="8.26953125" style="2" customWidth="1"/>
    <col min="9" max="9" width="1.453125" style="120" customWidth="1"/>
    <col min="10" max="11" width="8.26953125" style="2" customWidth="1"/>
    <col min="12" max="12" width="1.7265625" style="120" customWidth="1"/>
    <col min="13" max="14" width="8.26953125" style="2" customWidth="1"/>
    <col min="15" max="15" width="8.7265625" style="1"/>
    <col min="16" max="16" width="8.7265625" style="122"/>
    <col min="17" max="255" width="8.7265625" style="1"/>
    <col min="256" max="256" width="28.81640625" style="1" customWidth="1"/>
    <col min="257" max="257" width="24.7265625" style="1" customWidth="1"/>
    <col min="258" max="258" width="22.7265625" style="1" customWidth="1"/>
    <col min="259" max="259" width="8.7265625" style="1"/>
    <col min="260" max="260" width="17.453125" style="1" customWidth="1"/>
    <col min="261" max="261" width="8.7265625" style="1"/>
    <col min="262" max="262" width="14.7265625" style="1" bestFit="1" customWidth="1"/>
    <col min="263" max="511" width="8.7265625" style="1"/>
    <col min="512" max="512" width="28.81640625" style="1" customWidth="1"/>
    <col min="513" max="513" width="24.7265625" style="1" customWidth="1"/>
    <col min="514" max="514" width="22.7265625" style="1" customWidth="1"/>
    <col min="515" max="515" width="8.7265625" style="1"/>
    <col min="516" max="516" width="17.453125" style="1" customWidth="1"/>
    <col min="517" max="517" width="8.7265625" style="1"/>
    <col min="518" max="518" width="14.7265625" style="1" bestFit="1" customWidth="1"/>
    <col min="519" max="767" width="8.7265625" style="1"/>
    <col min="768" max="768" width="28.81640625" style="1" customWidth="1"/>
    <col min="769" max="769" width="24.7265625" style="1" customWidth="1"/>
    <col min="770" max="770" width="22.7265625" style="1" customWidth="1"/>
    <col min="771" max="771" width="8.7265625" style="1"/>
    <col min="772" max="772" width="17.453125" style="1" customWidth="1"/>
    <col min="773" max="773" width="8.7265625" style="1"/>
    <col min="774" max="774" width="14.7265625" style="1" bestFit="1" customWidth="1"/>
    <col min="775" max="1023" width="8.7265625" style="1"/>
    <col min="1024" max="1024" width="28.81640625" style="1" customWidth="1"/>
    <col min="1025" max="1025" width="24.7265625" style="1" customWidth="1"/>
    <col min="1026" max="1026" width="22.7265625" style="1" customWidth="1"/>
    <col min="1027" max="1027" width="8.7265625" style="1"/>
    <col min="1028" max="1028" width="17.453125" style="1" customWidth="1"/>
    <col min="1029" max="1029" width="8.7265625" style="1"/>
    <col min="1030" max="1030" width="14.7265625" style="1" bestFit="1" customWidth="1"/>
    <col min="1031" max="1279" width="8.7265625" style="1"/>
    <col min="1280" max="1280" width="28.81640625" style="1" customWidth="1"/>
    <col min="1281" max="1281" width="24.7265625" style="1" customWidth="1"/>
    <col min="1282" max="1282" width="22.7265625" style="1" customWidth="1"/>
    <col min="1283" max="1283" width="8.7265625" style="1"/>
    <col min="1284" max="1284" width="17.453125" style="1" customWidth="1"/>
    <col min="1285" max="1285" width="8.7265625" style="1"/>
    <col min="1286" max="1286" width="14.7265625" style="1" bestFit="1" customWidth="1"/>
    <col min="1287" max="1535" width="8.7265625" style="1"/>
    <col min="1536" max="1536" width="28.81640625" style="1" customWidth="1"/>
    <col min="1537" max="1537" width="24.7265625" style="1" customWidth="1"/>
    <col min="1538" max="1538" width="22.7265625" style="1" customWidth="1"/>
    <col min="1539" max="1539" width="8.7265625" style="1"/>
    <col min="1540" max="1540" width="17.453125" style="1" customWidth="1"/>
    <col min="1541" max="1541" width="8.7265625" style="1"/>
    <col min="1542" max="1542" width="14.7265625" style="1" bestFit="1" customWidth="1"/>
    <col min="1543" max="1791" width="8.7265625" style="1"/>
    <col min="1792" max="1792" width="28.81640625" style="1" customWidth="1"/>
    <col min="1793" max="1793" width="24.7265625" style="1" customWidth="1"/>
    <col min="1794" max="1794" width="22.7265625" style="1" customWidth="1"/>
    <col min="1795" max="1795" width="8.7265625" style="1"/>
    <col min="1796" max="1796" width="17.453125" style="1" customWidth="1"/>
    <col min="1797" max="1797" width="8.7265625" style="1"/>
    <col min="1798" max="1798" width="14.7265625" style="1" bestFit="1" customWidth="1"/>
    <col min="1799" max="2047" width="8.7265625" style="1"/>
    <col min="2048" max="2048" width="28.81640625" style="1" customWidth="1"/>
    <col min="2049" max="2049" width="24.7265625" style="1" customWidth="1"/>
    <col min="2050" max="2050" width="22.7265625" style="1" customWidth="1"/>
    <col min="2051" max="2051" width="8.7265625" style="1"/>
    <col min="2052" max="2052" width="17.453125" style="1" customWidth="1"/>
    <col min="2053" max="2053" width="8.7265625" style="1"/>
    <col min="2054" max="2054" width="14.7265625" style="1" bestFit="1" customWidth="1"/>
    <col min="2055" max="2303" width="8.7265625" style="1"/>
    <col min="2304" max="2304" width="28.81640625" style="1" customWidth="1"/>
    <col min="2305" max="2305" width="24.7265625" style="1" customWidth="1"/>
    <col min="2306" max="2306" width="22.7265625" style="1" customWidth="1"/>
    <col min="2307" max="2307" width="8.7265625" style="1"/>
    <col min="2308" max="2308" width="17.453125" style="1" customWidth="1"/>
    <col min="2309" max="2309" width="8.7265625" style="1"/>
    <col min="2310" max="2310" width="14.7265625" style="1" bestFit="1" customWidth="1"/>
    <col min="2311" max="2559" width="8.7265625" style="1"/>
    <col min="2560" max="2560" width="28.81640625" style="1" customWidth="1"/>
    <col min="2561" max="2561" width="24.7265625" style="1" customWidth="1"/>
    <col min="2562" max="2562" width="22.7265625" style="1" customWidth="1"/>
    <col min="2563" max="2563" width="8.7265625" style="1"/>
    <col min="2564" max="2564" width="17.453125" style="1" customWidth="1"/>
    <col min="2565" max="2565" width="8.7265625" style="1"/>
    <col min="2566" max="2566" width="14.7265625" style="1" bestFit="1" customWidth="1"/>
    <col min="2567" max="2815" width="8.7265625" style="1"/>
    <col min="2816" max="2816" width="28.81640625" style="1" customWidth="1"/>
    <col min="2817" max="2817" width="24.7265625" style="1" customWidth="1"/>
    <col min="2818" max="2818" width="22.7265625" style="1" customWidth="1"/>
    <col min="2819" max="2819" width="8.7265625" style="1"/>
    <col min="2820" max="2820" width="17.453125" style="1" customWidth="1"/>
    <col min="2821" max="2821" width="8.7265625" style="1"/>
    <col min="2822" max="2822" width="14.7265625" style="1" bestFit="1" customWidth="1"/>
    <col min="2823" max="3071" width="8.7265625" style="1"/>
    <col min="3072" max="3072" width="28.81640625" style="1" customWidth="1"/>
    <col min="3073" max="3073" width="24.7265625" style="1" customWidth="1"/>
    <col min="3074" max="3074" width="22.7265625" style="1" customWidth="1"/>
    <col min="3075" max="3075" width="8.7265625" style="1"/>
    <col min="3076" max="3076" width="17.453125" style="1" customWidth="1"/>
    <col min="3077" max="3077" width="8.7265625" style="1"/>
    <col min="3078" max="3078" width="14.7265625" style="1" bestFit="1" customWidth="1"/>
    <col min="3079" max="3327" width="8.7265625" style="1"/>
    <col min="3328" max="3328" width="28.81640625" style="1" customWidth="1"/>
    <col min="3329" max="3329" width="24.7265625" style="1" customWidth="1"/>
    <col min="3330" max="3330" width="22.7265625" style="1" customWidth="1"/>
    <col min="3331" max="3331" width="8.7265625" style="1"/>
    <col min="3332" max="3332" width="17.453125" style="1" customWidth="1"/>
    <col min="3333" max="3333" width="8.7265625" style="1"/>
    <col min="3334" max="3334" width="14.7265625" style="1" bestFit="1" customWidth="1"/>
    <col min="3335" max="3583" width="8.7265625" style="1"/>
    <col min="3584" max="3584" width="28.81640625" style="1" customWidth="1"/>
    <col min="3585" max="3585" width="24.7265625" style="1" customWidth="1"/>
    <col min="3586" max="3586" width="22.7265625" style="1" customWidth="1"/>
    <col min="3587" max="3587" width="8.7265625" style="1"/>
    <col min="3588" max="3588" width="17.453125" style="1" customWidth="1"/>
    <col min="3589" max="3589" width="8.7265625" style="1"/>
    <col min="3590" max="3590" width="14.7265625" style="1" bestFit="1" customWidth="1"/>
    <col min="3591" max="3839" width="8.7265625" style="1"/>
    <col min="3840" max="3840" width="28.81640625" style="1" customWidth="1"/>
    <col min="3841" max="3841" width="24.7265625" style="1" customWidth="1"/>
    <col min="3842" max="3842" width="22.7265625" style="1" customWidth="1"/>
    <col min="3843" max="3843" width="8.7265625" style="1"/>
    <col min="3844" max="3844" width="17.453125" style="1" customWidth="1"/>
    <col min="3845" max="3845" width="8.7265625" style="1"/>
    <col min="3846" max="3846" width="14.7265625" style="1" bestFit="1" customWidth="1"/>
    <col min="3847" max="4095" width="8.7265625" style="1"/>
    <col min="4096" max="4096" width="28.81640625" style="1" customWidth="1"/>
    <col min="4097" max="4097" width="24.7265625" style="1" customWidth="1"/>
    <col min="4098" max="4098" width="22.7265625" style="1" customWidth="1"/>
    <col min="4099" max="4099" width="8.7265625" style="1"/>
    <col min="4100" max="4100" width="17.453125" style="1" customWidth="1"/>
    <col min="4101" max="4101" width="8.7265625" style="1"/>
    <col min="4102" max="4102" width="14.7265625" style="1" bestFit="1" customWidth="1"/>
    <col min="4103" max="4351" width="8.7265625" style="1"/>
    <col min="4352" max="4352" width="28.81640625" style="1" customWidth="1"/>
    <col min="4353" max="4353" width="24.7265625" style="1" customWidth="1"/>
    <col min="4354" max="4354" width="22.7265625" style="1" customWidth="1"/>
    <col min="4355" max="4355" width="8.7265625" style="1"/>
    <col min="4356" max="4356" width="17.453125" style="1" customWidth="1"/>
    <col min="4357" max="4357" width="8.7265625" style="1"/>
    <col min="4358" max="4358" width="14.7265625" style="1" bestFit="1" customWidth="1"/>
    <col min="4359" max="4607" width="8.7265625" style="1"/>
    <col min="4608" max="4608" width="28.81640625" style="1" customWidth="1"/>
    <col min="4609" max="4609" width="24.7265625" style="1" customWidth="1"/>
    <col min="4610" max="4610" width="22.7265625" style="1" customWidth="1"/>
    <col min="4611" max="4611" width="8.7265625" style="1"/>
    <col min="4612" max="4612" width="17.453125" style="1" customWidth="1"/>
    <col min="4613" max="4613" width="8.7265625" style="1"/>
    <col min="4614" max="4614" width="14.7265625" style="1" bestFit="1" customWidth="1"/>
    <col min="4615" max="4863" width="8.7265625" style="1"/>
    <col min="4864" max="4864" width="28.81640625" style="1" customWidth="1"/>
    <col min="4865" max="4865" width="24.7265625" style="1" customWidth="1"/>
    <col min="4866" max="4866" width="22.7265625" style="1" customWidth="1"/>
    <col min="4867" max="4867" width="8.7265625" style="1"/>
    <col min="4868" max="4868" width="17.453125" style="1" customWidth="1"/>
    <col min="4869" max="4869" width="8.7265625" style="1"/>
    <col min="4870" max="4870" width="14.7265625" style="1" bestFit="1" customWidth="1"/>
    <col min="4871" max="5119" width="8.7265625" style="1"/>
    <col min="5120" max="5120" width="28.81640625" style="1" customWidth="1"/>
    <col min="5121" max="5121" width="24.7265625" style="1" customWidth="1"/>
    <col min="5122" max="5122" width="22.7265625" style="1" customWidth="1"/>
    <col min="5123" max="5123" width="8.7265625" style="1"/>
    <col min="5124" max="5124" width="17.453125" style="1" customWidth="1"/>
    <col min="5125" max="5125" width="8.7265625" style="1"/>
    <col min="5126" max="5126" width="14.7265625" style="1" bestFit="1" customWidth="1"/>
    <col min="5127" max="5375" width="8.7265625" style="1"/>
    <col min="5376" max="5376" width="28.81640625" style="1" customWidth="1"/>
    <col min="5377" max="5377" width="24.7265625" style="1" customWidth="1"/>
    <col min="5378" max="5378" width="22.7265625" style="1" customWidth="1"/>
    <col min="5379" max="5379" width="8.7265625" style="1"/>
    <col min="5380" max="5380" width="17.453125" style="1" customWidth="1"/>
    <col min="5381" max="5381" width="8.7265625" style="1"/>
    <col min="5382" max="5382" width="14.7265625" style="1" bestFit="1" customWidth="1"/>
    <col min="5383" max="5631" width="8.7265625" style="1"/>
    <col min="5632" max="5632" width="28.81640625" style="1" customWidth="1"/>
    <col min="5633" max="5633" width="24.7265625" style="1" customWidth="1"/>
    <col min="5634" max="5634" width="22.7265625" style="1" customWidth="1"/>
    <col min="5635" max="5635" width="8.7265625" style="1"/>
    <col min="5636" max="5636" width="17.453125" style="1" customWidth="1"/>
    <col min="5637" max="5637" width="8.7265625" style="1"/>
    <col min="5638" max="5638" width="14.7265625" style="1" bestFit="1" customWidth="1"/>
    <col min="5639" max="5887" width="8.7265625" style="1"/>
    <col min="5888" max="5888" width="28.81640625" style="1" customWidth="1"/>
    <col min="5889" max="5889" width="24.7265625" style="1" customWidth="1"/>
    <col min="5890" max="5890" width="22.7265625" style="1" customWidth="1"/>
    <col min="5891" max="5891" width="8.7265625" style="1"/>
    <col min="5892" max="5892" width="17.453125" style="1" customWidth="1"/>
    <col min="5893" max="5893" width="8.7265625" style="1"/>
    <col min="5894" max="5894" width="14.7265625" style="1" bestFit="1" customWidth="1"/>
    <col min="5895" max="6143" width="8.7265625" style="1"/>
    <col min="6144" max="6144" width="28.81640625" style="1" customWidth="1"/>
    <col min="6145" max="6145" width="24.7265625" style="1" customWidth="1"/>
    <col min="6146" max="6146" width="22.7265625" style="1" customWidth="1"/>
    <col min="6147" max="6147" width="8.7265625" style="1"/>
    <col min="6148" max="6148" width="17.453125" style="1" customWidth="1"/>
    <col min="6149" max="6149" width="8.7265625" style="1"/>
    <col min="6150" max="6150" width="14.7265625" style="1" bestFit="1" customWidth="1"/>
    <col min="6151" max="6399" width="8.7265625" style="1"/>
    <col min="6400" max="6400" width="28.81640625" style="1" customWidth="1"/>
    <col min="6401" max="6401" width="24.7265625" style="1" customWidth="1"/>
    <col min="6402" max="6402" width="22.7265625" style="1" customWidth="1"/>
    <col min="6403" max="6403" width="8.7265625" style="1"/>
    <col min="6404" max="6404" width="17.453125" style="1" customWidth="1"/>
    <col min="6405" max="6405" width="8.7265625" style="1"/>
    <col min="6406" max="6406" width="14.7265625" style="1" bestFit="1" customWidth="1"/>
    <col min="6407" max="6655" width="8.7265625" style="1"/>
    <col min="6656" max="6656" width="28.81640625" style="1" customWidth="1"/>
    <col min="6657" max="6657" width="24.7265625" style="1" customWidth="1"/>
    <col min="6658" max="6658" width="22.7265625" style="1" customWidth="1"/>
    <col min="6659" max="6659" width="8.7265625" style="1"/>
    <col min="6660" max="6660" width="17.453125" style="1" customWidth="1"/>
    <col min="6661" max="6661" width="8.7265625" style="1"/>
    <col min="6662" max="6662" width="14.7265625" style="1" bestFit="1" customWidth="1"/>
    <col min="6663" max="6911" width="8.7265625" style="1"/>
    <col min="6912" max="6912" width="28.81640625" style="1" customWidth="1"/>
    <col min="6913" max="6913" width="24.7265625" style="1" customWidth="1"/>
    <col min="6914" max="6914" width="22.7265625" style="1" customWidth="1"/>
    <col min="6915" max="6915" width="8.7265625" style="1"/>
    <col min="6916" max="6916" width="17.453125" style="1" customWidth="1"/>
    <col min="6917" max="6917" width="8.7265625" style="1"/>
    <col min="6918" max="6918" width="14.7265625" style="1" bestFit="1" customWidth="1"/>
    <col min="6919" max="7167" width="8.7265625" style="1"/>
    <col min="7168" max="7168" width="28.81640625" style="1" customWidth="1"/>
    <col min="7169" max="7169" width="24.7265625" style="1" customWidth="1"/>
    <col min="7170" max="7170" width="22.7265625" style="1" customWidth="1"/>
    <col min="7171" max="7171" width="8.7265625" style="1"/>
    <col min="7172" max="7172" width="17.453125" style="1" customWidth="1"/>
    <col min="7173" max="7173" width="8.7265625" style="1"/>
    <col min="7174" max="7174" width="14.7265625" style="1" bestFit="1" customWidth="1"/>
    <col min="7175" max="7423" width="8.7265625" style="1"/>
    <col min="7424" max="7424" width="28.81640625" style="1" customWidth="1"/>
    <col min="7425" max="7425" width="24.7265625" style="1" customWidth="1"/>
    <col min="7426" max="7426" width="22.7265625" style="1" customWidth="1"/>
    <col min="7427" max="7427" width="8.7265625" style="1"/>
    <col min="7428" max="7428" width="17.453125" style="1" customWidth="1"/>
    <col min="7429" max="7429" width="8.7265625" style="1"/>
    <col min="7430" max="7430" width="14.7265625" style="1" bestFit="1" customWidth="1"/>
    <col min="7431" max="7679" width="8.7265625" style="1"/>
    <col min="7680" max="7680" width="28.81640625" style="1" customWidth="1"/>
    <col min="7681" max="7681" width="24.7265625" style="1" customWidth="1"/>
    <col min="7682" max="7682" width="22.7265625" style="1" customWidth="1"/>
    <col min="7683" max="7683" width="8.7265625" style="1"/>
    <col min="7684" max="7684" width="17.453125" style="1" customWidth="1"/>
    <col min="7685" max="7685" width="8.7265625" style="1"/>
    <col min="7686" max="7686" width="14.7265625" style="1" bestFit="1" customWidth="1"/>
    <col min="7687" max="7935" width="8.7265625" style="1"/>
    <col min="7936" max="7936" width="28.81640625" style="1" customWidth="1"/>
    <col min="7937" max="7937" width="24.7265625" style="1" customWidth="1"/>
    <col min="7938" max="7938" width="22.7265625" style="1" customWidth="1"/>
    <col min="7939" max="7939" width="8.7265625" style="1"/>
    <col min="7940" max="7940" width="17.453125" style="1" customWidth="1"/>
    <col min="7941" max="7941" width="8.7265625" style="1"/>
    <col min="7942" max="7942" width="14.7265625" style="1" bestFit="1" customWidth="1"/>
    <col min="7943" max="8191" width="8.7265625" style="1"/>
    <col min="8192" max="8192" width="28.81640625" style="1" customWidth="1"/>
    <col min="8193" max="8193" width="24.7265625" style="1" customWidth="1"/>
    <col min="8194" max="8194" width="22.7265625" style="1" customWidth="1"/>
    <col min="8195" max="8195" width="8.7265625" style="1"/>
    <col min="8196" max="8196" width="17.453125" style="1" customWidth="1"/>
    <col min="8197" max="8197" width="8.7265625" style="1"/>
    <col min="8198" max="8198" width="14.7265625" style="1" bestFit="1" customWidth="1"/>
    <col min="8199" max="8447" width="8.7265625" style="1"/>
    <col min="8448" max="8448" width="28.81640625" style="1" customWidth="1"/>
    <col min="8449" max="8449" width="24.7265625" style="1" customWidth="1"/>
    <col min="8450" max="8450" width="22.7265625" style="1" customWidth="1"/>
    <col min="8451" max="8451" width="8.7265625" style="1"/>
    <col min="8452" max="8452" width="17.453125" style="1" customWidth="1"/>
    <col min="8453" max="8453" width="8.7265625" style="1"/>
    <col min="8454" max="8454" width="14.7265625" style="1" bestFit="1" customWidth="1"/>
    <col min="8455" max="8703" width="8.7265625" style="1"/>
    <col min="8704" max="8704" width="28.81640625" style="1" customWidth="1"/>
    <col min="8705" max="8705" width="24.7265625" style="1" customWidth="1"/>
    <col min="8706" max="8706" width="22.7265625" style="1" customWidth="1"/>
    <col min="8707" max="8707" width="8.7265625" style="1"/>
    <col min="8708" max="8708" width="17.453125" style="1" customWidth="1"/>
    <col min="8709" max="8709" width="8.7265625" style="1"/>
    <col min="8710" max="8710" width="14.7265625" style="1" bestFit="1" customWidth="1"/>
    <col min="8711" max="8959" width="8.7265625" style="1"/>
    <col min="8960" max="8960" width="28.81640625" style="1" customWidth="1"/>
    <col min="8961" max="8961" width="24.7265625" style="1" customWidth="1"/>
    <col min="8962" max="8962" width="22.7265625" style="1" customWidth="1"/>
    <col min="8963" max="8963" width="8.7265625" style="1"/>
    <col min="8964" max="8964" width="17.453125" style="1" customWidth="1"/>
    <col min="8965" max="8965" width="8.7265625" style="1"/>
    <col min="8966" max="8966" width="14.7265625" style="1" bestFit="1" customWidth="1"/>
    <col min="8967" max="9215" width="8.7265625" style="1"/>
    <col min="9216" max="9216" width="28.81640625" style="1" customWidth="1"/>
    <col min="9217" max="9217" width="24.7265625" style="1" customWidth="1"/>
    <col min="9218" max="9218" width="22.7265625" style="1" customWidth="1"/>
    <col min="9219" max="9219" width="8.7265625" style="1"/>
    <col min="9220" max="9220" width="17.453125" style="1" customWidth="1"/>
    <col min="9221" max="9221" width="8.7265625" style="1"/>
    <col min="9222" max="9222" width="14.7265625" style="1" bestFit="1" customWidth="1"/>
    <col min="9223" max="9471" width="8.7265625" style="1"/>
    <col min="9472" max="9472" width="28.81640625" style="1" customWidth="1"/>
    <col min="9473" max="9473" width="24.7265625" style="1" customWidth="1"/>
    <col min="9474" max="9474" width="22.7265625" style="1" customWidth="1"/>
    <col min="9475" max="9475" width="8.7265625" style="1"/>
    <col min="9476" max="9476" width="17.453125" style="1" customWidth="1"/>
    <col min="9477" max="9477" width="8.7265625" style="1"/>
    <col min="9478" max="9478" width="14.7265625" style="1" bestFit="1" customWidth="1"/>
    <col min="9479" max="9727" width="8.7265625" style="1"/>
    <col min="9728" max="9728" width="28.81640625" style="1" customWidth="1"/>
    <col min="9729" max="9729" width="24.7265625" style="1" customWidth="1"/>
    <col min="9730" max="9730" width="22.7265625" style="1" customWidth="1"/>
    <col min="9731" max="9731" width="8.7265625" style="1"/>
    <col min="9732" max="9732" width="17.453125" style="1" customWidth="1"/>
    <col min="9733" max="9733" width="8.7265625" style="1"/>
    <col min="9734" max="9734" width="14.7265625" style="1" bestFit="1" customWidth="1"/>
    <col min="9735" max="9983" width="8.7265625" style="1"/>
    <col min="9984" max="9984" width="28.81640625" style="1" customWidth="1"/>
    <col min="9985" max="9985" width="24.7265625" style="1" customWidth="1"/>
    <col min="9986" max="9986" width="22.7265625" style="1" customWidth="1"/>
    <col min="9987" max="9987" width="8.7265625" style="1"/>
    <col min="9988" max="9988" width="17.453125" style="1" customWidth="1"/>
    <col min="9989" max="9989" width="8.7265625" style="1"/>
    <col min="9990" max="9990" width="14.7265625" style="1" bestFit="1" customWidth="1"/>
    <col min="9991" max="10239" width="8.7265625" style="1"/>
    <col min="10240" max="10240" width="28.81640625" style="1" customWidth="1"/>
    <col min="10241" max="10241" width="24.7265625" style="1" customWidth="1"/>
    <col min="10242" max="10242" width="22.7265625" style="1" customWidth="1"/>
    <col min="10243" max="10243" width="8.7265625" style="1"/>
    <col min="10244" max="10244" width="17.453125" style="1" customWidth="1"/>
    <col min="10245" max="10245" width="8.7265625" style="1"/>
    <col min="10246" max="10246" width="14.7265625" style="1" bestFit="1" customWidth="1"/>
    <col min="10247" max="10495" width="8.7265625" style="1"/>
    <col min="10496" max="10496" width="28.81640625" style="1" customWidth="1"/>
    <col min="10497" max="10497" width="24.7265625" style="1" customWidth="1"/>
    <col min="10498" max="10498" width="22.7265625" style="1" customWidth="1"/>
    <col min="10499" max="10499" width="8.7265625" style="1"/>
    <col min="10500" max="10500" width="17.453125" style="1" customWidth="1"/>
    <col min="10501" max="10501" width="8.7265625" style="1"/>
    <col min="10502" max="10502" width="14.7265625" style="1" bestFit="1" customWidth="1"/>
    <col min="10503" max="10751" width="8.7265625" style="1"/>
    <col min="10752" max="10752" width="28.81640625" style="1" customWidth="1"/>
    <col min="10753" max="10753" width="24.7265625" style="1" customWidth="1"/>
    <col min="10754" max="10754" width="22.7265625" style="1" customWidth="1"/>
    <col min="10755" max="10755" width="8.7265625" style="1"/>
    <col min="10756" max="10756" width="17.453125" style="1" customWidth="1"/>
    <col min="10757" max="10757" width="8.7265625" style="1"/>
    <col min="10758" max="10758" width="14.7265625" style="1" bestFit="1" customWidth="1"/>
    <col min="10759" max="11007" width="8.7265625" style="1"/>
    <col min="11008" max="11008" width="28.81640625" style="1" customWidth="1"/>
    <col min="11009" max="11009" width="24.7265625" style="1" customWidth="1"/>
    <col min="11010" max="11010" width="22.7265625" style="1" customWidth="1"/>
    <col min="11011" max="11011" width="8.7265625" style="1"/>
    <col min="11012" max="11012" width="17.453125" style="1" customWidth="1"/>
    <col min="11013" max="11013" width="8.7265625" style="1"/>
    <col min="11014" max="11014" width="14.7265625" style="1" bestFit="1" customWidth="1"/>
    <col min="11015" max="11263" width="8.7265625" style="1"/>
    <col min="11264" max="11264" width="28.81640625" style="1" customWidth="1"/>
    <col min="11265" max="11265" width="24.7265625" style="1" customWidth="1"/>
    <col min="11266" max="11266" width="22.7265625" style="1" customWidth="1"/>
    <col min="11267" max="11267" width="8.7265625" style="1"/>
    <col min="11268" max="11268" width="17.453125" style="1" customWidth="1"/>
    <col min="11269" max="11269" width="8.7265625" style="1"/>
    <col min="11270" max="11270" width="14.7265625" style="1" bestFit="1" customWidth="1"/>
    <col min="11271" max="11519" width="8.7265625" style="1"/>
    <col min="11520" max="11520" width="28.81640625" style="1" customWidth="1"/>
    <col min="11521" max="11521" width="24.7265625" style="1" customWidth="1"/>
    <col min="11522" max="11522" width="22.7265625" style="1" customWidth="1"/>
    <col min="11523" max="11523" width="8.7265625" style="1"/>
    <col min="11524" max="11524" width="17.453125" style="1" customWidth="1"/>
    <col min="11525" max="11525" width="8.7265625" style="1"/>
    <col min="11526" max="11526" width="14.7265625" style="1" bestFit="1" customWidth="1"/>
    <col min="11527" max="11775" width="8.7265625" style="1"/>
    <col min="11776" max="11776" width="28.81640625" style="1" customWidth="1"/>
    <col min="11777" max="11777" width="24.7265625" style="1" customWidth="1"/>
    <col min="11778" max="11778" width="22.7265625" style="1" customWidth="1"/>
    <col min="11779" max="11779" width="8.7265625" style="1"/>
    <col min="11780" max="11780" width="17.453125" style="1" customWidth="1"/>
    <col min="11781" max="11781" width="8.7265625" style="1"/>
    <col min="11782" max="11782" width="14.7265625" style="1" bestFit="1" customWidth="1"/>
    <col min="11783" max="12031" width="8.7265625" style="1"/>
    <col min="12032" max="12032" width="28.81640625" style="1" customWidth="1"/>
    <col min="12033" max="12033" width="24.7265625" style="1" customWidth="1"/>
    <col min="12034" max="12034" width="22.7265625" style="1" customWidth="1"/>
    <col min="12035" max="12035" width="8.7265625" style="1"/>
    <col min="12036" max="12036" width="17.453125" style="1" customWidth="1"/>
    <col min="12037" max="12037" width="8.7265625" style="1"/>
    <col min="12038" max="12038" width="14.7265625" style="1" bestFit="1" customWidth="1"/>
    <col min="12039" max="12287" width="8.7265625" style="1"/>
    <col min="12288" max="12288" width="28.81640625" style="1" customWidth="1"/>
    <col min="12289" max="12289" width="24.7265625" style="1" customWidth="1"/>
    <col min="12290" max="12290" width="22.7265625" style="1" customWidth="1"/>
    <col min="12291" max="12291" width="8.7265625" style="1"/>
    <col min="12292" max="12292" width="17.453125" style="1" customWidth="1"/>
    <col min="12293" max="12293" width="8.7265625" style="1"/>
    <col min="12294" max="12294" width="14.7265625" style="1" bestFit="1" customWidth="1"/>
    <col min="12295" max="12543" width="8.7265625" style="1"/>
    <col min="12544" max="12544" width="28.81640625" style="1" customWidth="1"/>
    <col min="12545" max="12545" width="24.7265625" style="1" customWidth="1"/>
    <col min="12546" max="12546" width="22.7265625" style="1" customWidth="1"/>
    <col min="12547" max="12547" width="8.7265625" style="1"/>
    <col min="12548" max="12548" width="17.453125" style="1" customWidth="1"/>
    <col min="12549" max="12549" width="8.7265625" style="1"/>
    <col min="12550" max="12550" width="14.7265625" style="1" bestFit="1" customWidth="1"/>
    <col min="12551" max="12799" width="8.7265625" style="1"/>
    <col min="12800" max="12800" width="28.81640625" style="1" customWidth="1"/>
    <col min="12801" max="12801" width="24.7265625" style="1" customWidth="1"/>
    <col min="12802" max="12802" width="22.7265625" style="1" customWidth="1"/>
    <col min="12803" max="12803" width="8.7265625" style="1"/>
    <col min="12804" max="12804" width="17.453125" style="1" customWidth="1"/>
    <col min="12805" max="12805" width="8.7265625" style="1"/>
    <col min="12806" max="12806" width="14.7265625" style="1" bestFit="1" customWidth="1"/>
    <col min="12807" max="13055" width="8.7265625" style="1"/>
    <col min="13056" max="13056" width="28.81640625" style="1" customWidth="1"/>
    <col min="13057" max="13057" width="24.7265625" style="1" customWidth="1"/>
    <col min="13058" max="13058" width="22.7265625" style="1" customWidth="1"/>
    <col min="13059" max="13059" width="8.7265625" style="1"/>
    <col min="13060" max="13060" width="17.453125" style="1" customWidth="1"/>
    <col min="13061" max="13061" width="8.7265625" style="1"/>
    <col min="13062" max="13062" width="14.7265625" style="1" bestFit="1" customWidth="1"/>
    <col min="13063" max="13311" width="8.7265625" style="1"/>
    <col min="13312" max="13312" width="28.81640625" style="1" customWidth="1"/>
    <col min="13313" max="13313" width="24.7265625" style="1" customWidth="1"/>
    <col min="13314" max="13314" width="22.7265625" style="1" customWidth="1"/>
    <col min="13315" max="13315" width="8.7265625" style="1"/>
    <col min="13316" max="13316" width="17.453125" style="1" customWidth="1"/>
    <col min="13317" max="13317" width="8.7265625" style="1"/>
    <col min="13318" max="13318" width="14.7265625" style="1" bestFit="1" customWidth="1"/>
    <col min="13319" max="13567" width="8.7265625" style="1"/>
    <col min="13568" max="13568" width="28.81640625" style="1" customWidth="1"/>
    <col min="13569" max="13569" width="24.7265625" style="1" customWidth="1"/>
    <col min="13570" max="13570" width="22.7265625" style="1" customWidth="1"/>
    <col min="13571" max="13571" width="8.7265625" style="1"/>
    <col min="13572" max="13572" width="17.453125" style="1" customWidth="1"/>
    <col min="13573" max="13573" width="8.7265625" style="1"/>
    <col min="13574" max="13574" width="14.7265625" style="1" bestFit="1" customWidth="1"/>
    <col min="13575" max="13823" width="8.7265625" style="1"/>
    <col min="13824" max="13824" width="28.81640625" style="1" customWidth="1"/>
    <col min="13825" max="13825" width="24.7265625" style="1" customWidth="1"/>
    <col min="13826" max="13826" width="22.7265625" style="1" customWidth="1"/>
    <col min="13827" max="13827" width="8.7265625" style="1"/>
    <col min="13828" max="13828" width="17.453125" style="1" customWidth="1"/>
    <col min="13829" max="13829" width="8.7265625" style="1"/>
    <col min="13830" max="13830" width="14.7265625" style="1" bestFit="1" customWidth="1"/>
    <col min="13831" max="14079" width="8.7265625" style="1"/>
    <col min="14080" max="14080" width="28.81640625" style="1" customWidth="1"/>
    <col min="14081" max="14081" width="24.7265625" style="1" customWidth="1"/>
    <col min="14082" max="14082" width="22.7265625" style="1" customWidth="1"/>
    <col min="14083" max="14083" width="8.7265625" style="1"/>
    <col min="14084" max="14084" width="17.453125" style="1" customWidth="1"/>
    <col min="14085" max="14085" width="8.7265625" style="1"/>
    <col min="14086" max="14086" width="14.7265625" style="1" bestFit="1" customWidth="1"/>
    <col min="14087" max="14335" width="8.7265625" style="1"/>
    <col min="14336" max="14336" width="28.81640625" style="1" customWidth="1"/>
    <col min="14337" max="14337" width="24.7265625" style="1" customWidth="1"/>
    <col min="14338" max="14338" width="22.7265625" style="1" customWidth="1"/>
    <col min="14339" max="14339" width="8.7265625" style="1"/>
    <col min="14340" max="14340" width="17.453125" style="1" customWidth="1"/>
    <col min="14341" max="14341" width="8.7265625" style="1"/>
    <col min="14342" max="14342" width="14.7265625" style="1" bestFit="1" customWidth="1"/>
    <col min="14343" max="14591" width="8.7265625" style="1"/>
    <col min="14592" max="14592" width="28.81640625" style="1" customWidth="1"/>
    <col min="14593" max="14593" width="24.7265625" style="1" customWidth="1"/>
    <col min="14594" max="14594" width="22.7265625" style="1" customWidth="1"/>
    <col min="14595" max="14595" width="8.7265625" style="1"/>
    <col min="14596" max="14596" width="17.453125" style="1" customWidth="1"/>
    <col min="14597" max="14597" width="8.7265625" style="1"/>
    <col min="14598" max="14598" width="14.7265625" style="1" bestFit="1" customWidth="1"/>
    <col min="14599" max="14847" width="8.7265625" style="1"/>
    <col min="14848" max="14848" width="28.81640625" style="1" customWidth="1"/>
    <col min="14849" max="14849" width="24.7265625" style="1" customWidth="1"/>
    <col min="14850" max="14850" width="22.7265625" style="1" customWidth="1"/>
    <col min="14851" max="14851" width="8.7265625" style="1"/>
    <col min="14852" max="14852" width="17.453125" style="1" customWidth="1"/>
    <col min="14853" max="14853" width="8.7265625" style="1"/>
    <col min="14854" max="14854" width="14.7265625" style="1" bestFit="1" customWidth="1"/>
    <col min="14855" max="15103" width="8.7265625" style="1"/>
    <col min="15104" max="15104" width="28.81640625" style="1" customWidth="1"/>
    <col min="15105" max="15105" width="24.7265625" style="1" customWidth="1"/>
    <col min="15106" max="15106" width="22.7265625" style="1" customWidth="1"/>
    <col min="15107" max="15107" width="8.7265625" style="1"/>
    <col min="15108" max="15108" width="17.453125" style="1" customWidth="1"/>
    <col min="15109" max="15109" width="8.7265625" style="1"/>
    <col min="15110" max="15110" width="14.7265625" style="1" bestFit="1" customWidth="1"/>
    <col min="15111" max="15359" width="8.7265625" style="1"/>
    <col min="15360" max="15360" width="28.81640625" style="1" customWidth="1"/>
    <col min="15361" max="15361" width="24.7265625" style="1" customWidth="1"/>
    <col min="15362" max="15362" width="22.7265625" style="1" customWidth="1"/>
    <col min="15363" max="15363" width="8.7265625" style="1"/>
    <col min="15364" max="15364" width="17.453125" style="1" customWidth="1"/>
    <col min="15365" max="15365" width="8.7265625" style="1"/>
    <col min="15366" max="15366" width="14.7265625" style="1" bestFit="1" customWidth="1"/>
    <col min="15367" max="15615" width="8.7265625" style="1"/>
    <col min="15616" max="15616" width="28.81640625" style="1" customWidth="1"/>
    <col min="15617" max="15617" width="24.7265625" style="1" customWidth="1"/>
    <col min="15618" max="15618" width="22.7265625" style="1" customWidth="1"/>
    <col min="15619" max="15619" width="8.7265625" style="1"/>
    <col min="15620" max="15620" width="17.453125" style="1" customWidth="1"/>
    <col min="15621" max="15621" width="8.7265625" style="1"/>
    <col min="15622" max="15622" width="14.7265625" style="1" bestFit="1" customWidth="1"/>
    <col min="15623" max="15871" width="8.7265625" style="1"/>
    <col min="15872" max="15872" width="28.81640625" style="1" customWidth="1"/>
    <col min="15873" max="15873" width="24.7265625" style="1" customWidth="1"/>
    <col min="15874" max="15874" width="22.7265625" style="1" customWidth="1"/>
    <col min="15875" max="15875" width="8.7265625" style="1"/>
    <col min="15876" max="15876" width="17.453125" style="1" customWidth="1"/>
    <col min="15877" max="15877" width="8.7265625" style="1"/>
    <col min="15878" max="15878" width="14.7265625" style="1" bestFit="1" customWidth="1"/>
    <col min="15879" max="16127" width="8.7265625" style="1"/>
    <col min="16128" max="16128" width="28.81640625" style="1" customWidth="1"/>
    <col min="16129" max="16129" width="24.7265625" style="1" customWidth="1"/>
    <col min="16130" max="16130" width="22.7265625" style="1" customWidth="1"/>
    <col min="16131" max="16131" width="8.7265625" style="1"/>
    <col min="16132" max="16132" width="17.453125" style="1" customWidth="1"/>
    <col min="16133" max="16133" width="8.7265625" style="1"/>
    <col min="16134" max="16134" width="14.7265625" style="1" bestFit="1" customWidth="1"/>
    <col min="16135" max="16384" width="8.7265625" style="1"/>
  </cols>
  <sheetData>
    <row r="1" spans="2:16" ht="12.75" customHeight="1" x14ac:dyDescent="0.25">
      <c r="C1" s="1"/>
      <c r="D1" s="120"/>
      <c r="E1" s="3"/>
      <c r="F1" s="1"/>
      <c r="G1" s="1"/>
      <c r="H1" s="3"/>
      <c r="I1" s="3"/>
      <c r="J1" s="1"/>
      <c r="K1" s="1"/>
      <c r="L1" s="3"/>
      <c r="M1" s="3"/>
      <c r="N1" s="1"/>
      <c r="P1" s="1"/>
    </row>
    <row r="2" spans="2:16" ht="12.75" customHeight="1" x14ac:dyDescent="0.35">
      <c r="B2" s="78" t="s">
        <v>25</v>
      </c>
      <c r="C2" s="1"/>
      <c r="D2" s="120"/>
      <c r="E2" s="3"/>
      <c r="F2" s="1"/>
      <c r="G2" s="1"/>
      <c r="H2" s="3"/>
      <c r="I2" s="3"/>
      <c r="J2" s="1"/>
      <c r="K2" s="1"/>
      <c r="L2" s="3"/>
      <c r="M2" s="3"/>
      <c r="N2" s="1"/>
      <c r="P2" s="1"/>
    </row>
    <row r="3" spans="2:16" ht="12.75" customHeight="1" x14ac:dyDescent="0.25">
      <c r="C3" s="1"/>
      <c r="D3" s="120"/>
      <c r="E3" s="3"/>
      <c r="F3" s="1"/>
      <c r="G3" s="1"/>
      <c r="H3" s="3"/>
      <c r="I3" s="3"/>
      <c r="J3" s="1"/>
      <c r="K3" s="1"/>
      <c r="L3" s="3"/>
      <c r="M3" s="3"/>
      <c r="N3" s="1"/>
      <c r="P3" s="1"/>
    </row>
    <row r="4" spans="2:16" ht="15" customHeight="1" x14ac:dyDescent="0.3">
      <c r="B4" s="506" t="s">
        <v>399</v>
      </c>
      <c r="C4" s="506"/>
      <c r="D4" s="506"/>
      <c r="E4" s="506"/>
      <c r="F4" s="506"/>
      <c r="G4" s="506"/>
      <c r="H4" s="506"/>
      <c r="I4" s="506"/>
      <c r="J4" s="506"/>
      <c r="L4" s="236"/>
    </row>
    <row r="5" spans="2:16" ht="12.75" customHeight="1" x14ac:dyDescent="0.25">
      <c r="B5" s="123"/>
      <c r="C5" s="124"/>
      <c r="D5" s="123"/>
      <c r="E5" s="123"/>
      <c r="F5" s="124"/>
      <c r="G5" s="125"/>
      <c r="H5" s="125"/>
      <c r="I5" s="124"/>
      <c r="J5" s="125"/>
      <c r="K5" s="125"/>
      <c r="L5" s="124"/>
      <c r="M5" s="125"/>
      <c r="N5" s="172"/>
      <c r="P5" s="237"/>
    </row>
    <row r="6" spans="2:16" ht="15" customHeight="1" x14ac:dyDescent="0.3">
      <c r="B6" s="123"/>
      <c r="C6" s="124"/>
      <c r="D6" s="476" t="s">
        <v>4</v>
      </c>
      <c r="E6" s="476"/>
      <c r="F6" s="173"/>
      <c r="G6" s="490" t="s">
        <v>5</v>
      </c>
      <c r="H6" s="490"/>
      <c r="I6" s="173"/>
      <c r="J6" s="490" t="s">
        <v>26</v>
      </c>
      <c r="K6" s="490"/>
      <c r="L6" s="173"/>
      <c r="M6" s="490" t="s">
        <v>3</v>
      </c>
      <c r="N6" s="490"/>
      <c r="P6" s="238"/>
    </row>
    <row r="7" spans="2:16" ht="22.5" customHeight="1" thickBot="1" x14ac:dyDescent="0.35">
      <c r="B7" s="130"/>
      <c r="C7" s="131"/>
      <c r="D7" s="439" t="s">
        <v>107</v>
      </c>
      <c r="E7" s="439" t="s">
        <v>108</v>
      </c>
      <c r="F7" s="454"/>
      <c r="G7" s="439" t="s">
        <v>107</v>
      </c>
      <c r="H7" s="439" t="s">
        <v>108</v>
      </c>
      <c r="I7" s="454"/>
      <c r="J7" s="439" t="s">
        <v>107</v>
      </c>
      <c r="K7" s="439" t="s">
        <v>108</v>
      </c>
      <c r="L7" s="454"/>
      <c r="M7" s="439" t="s">
        <v>107</v>
      </c>
      <c r="N7" s="439" t="s">
        <v>108</v>
      </c>
      <c r="P7" s="238"/>
    </row>
    <row r="8" spans="2:16" ht="14.5" customHeight="1" x14ac:dyDescent="0.25">
      <c r="B8" s="457" t="s">
        <v>355</v>
      </c>
      <c r="C8" s="135"/>
      <c r="D8" s="507" t="s">
        <v>204</v>
      </c>
      <c r="E8" s="507"/>
      <c r="F8" s="3"/>
      <c r="G8" s="507" t="s">
        <v>240</v>
      </c>
      <c r="H8" s="507"/>
      <c r="I8" s="3"/>
      <c r="J8" s="507" t="s">
        <v>206</v>
      </c>
      <c r="K8" s="507"/>
      <c r="L8" s="3"/>
      <c r="M8" s="507" t="s">
        <v>342</v>
      </c>
      <c r="N8" s="507"/>
      <c r="P8" s="238"/>
    </row>
    <row r="9" spans="2:16" ht="30" customHeight="1" x14ac:dyDescent="0.25">
      <c r="B9" s="248" t="s">
        <v>109</v>
      </c>
      <c r="C9" s="135"/>
      <c r="D9" s="239">
        <f>63/119</f>
        <v>0.52941176470588236</v>
      </c>
      <c r="E9" s="239">
        <f>56/119</f>
        <v>0.47058823529411764</v>
      </c>
      <c r="F9" s="240"/>
      <c r="G9" s="453">
        <f>100/195</f>
        <v>0.51282051282051277</v>
      </c>
      <c r="H9" s="147">
        <f>95/195</f>
        <v>0.48717948717948717</v>
      </c>
      <c r="I9" s="240"/>
      <c r="J9" s="147">
        <f>2/6</f>
        <v>0.33333333333333331</v>
      </c>
      <c r="K9" s="147">
        <f>4/6</f>
        <v>0.66666666666666663</v>
      </c>
      <c r="L9" s="135"/>
      <c r="M9" s="147">
        <f>165/320</f>
        <v>0.515625</v>
      </c>
      <c r="N9" s="147">
        <f>155/320</f>
        <v>0.484375</v>
      </c>
      <c r="P9" s="238"/>
    </row>
    <row r="10" spans="2:16" ht="14.5" customHeight="1" x14ac:dyDescent="0.25">
      <c r="B10" s="456" t="s">
        <v>355</v>
      </c>
      <c r="C10" s="135"/>
      <c r="D10" s="508" t="s">
        <v>204</v>
      </c>
      <c r="E10" s="508"/>
      <c r="F10" s="455"/>
      <c r="G10" s="508" t="s">
        <v>205</v>
      </c>
      <c r="H10" s="508"/>
      <c r="I10" s="455"/>
      <c r="J10" s="508" t="s">
        <v>206</v>
      </c>
      <c r="K10" s="508"/>
      <c r="L10" s="455"/>
      <c r="M10" s="508" t="s">
        <v>207</v>
      </c>
      <c r="N10" s="508"/>
      <c r="P10" s="238"/>
    </row>
    <row r="11" spans="2:16" ht="27" customHeight="1" thickBot="1" x14ac:dyDescent="0.3">
      <c r="B11" s="151" t="s">
        <v>110</v>
      </c>
      <c r="C11" s="135"/>
      <c r="D11" s="153">
        <f>76/119</f>
        <v>0.6386554621848739</v>
      </c>
      <c r="E11" s="153">
        <f>43/119</f>
        <v>0.36134453781512604</v>
      </c>
      <c r="F11" s="240"/>
      <c r="G11" s="241">
        <f>101/196</f>
        <v>0.51530612244897955</v>
      </c>
      <c r="H11" s="153">
        <f>95/196</f>
        <v>0.48469387755102039</v>
      </c>
      <c r="I11" s="240"/>
      <c r="J11" s="153">
        <f>3/6</f>
        <v>0.5</v>
      </c>
      <c r="K11" s="153">
        <f>3/6</f>
        <v>0.5</v>
      </c>
      <c r="L11" s="135"/>
      <c r="M11" s="153">
        <f>180/321</f>
        <v>0.56074766355140182</v>
      </c>
      <c r="N11" s="153">
        <f>141/321</f>
        <v>0.43925233644859812</v>
      </c>
      <c r="P11" s="238"/>
    </row>
    <row r="12" spans="2:16" ht="12" customHeight="1" thickTop="1" x14ac:dyDescent="0.25">
      <c r="C12" s="1"/>
      <c r="D12" s="120"/>
      <c r="E12" s="155"/>
      <c r="F12" s="156"/>
      <c r="G12" s="156"/>
      <c r="H12" s="155"/>
      <c r="I12" s="155"/>
      <c r="J12" s="156"/>
      <c r="K12" s="156"/>
      <c r="L12" s="79"/>
      <c r="M12" s="79"/>
      <c r="N12" s="1"/>
      <c r="P12" s="1"/>
    </row>
    <row r="13" spans="2:16" ht="12" customHeight="1" x14ac:dyDescent="0.25">
      <c r="B13" s="471" t="s">
        <v>203</v>
      </c>
      <c r="C13" s="471"/>
      <c r="D13" s="471"/>
      <c r="E13" s="471"/>
      <c r="F13" s="471"/>
      <c r="G13" s="471"/>
      <c r="H13" s="471"/>
      <c r="I13" s="471"/>
      <c r="J13" s="471"/>
      <c r="K13" s="471"/>
      <c r="L13" s="471"/>
      <c r="M13" s="471"/>
      <c r="N13" s="1"/>
      <c r="P13" s="1"/>
    </row>
    <row r="14" spans="2:16" ht="12" customHeight="1" x14ac:dyDescent="0.25">
      <c r="B14" s="157" t="s">
        <v>46</v>
      </c>
      <c r="C14" s="1"/>
      <c r="D14" s="120"/>
      <c r="E14" s="157"/>
      <c r="F14" s="157"/>
      <c r="G14" s="158"/>
      <c r="H14" s="157"/>
      <c r="I14" s="157"/>
      <c r="J14" s="157"/>
      <c r="K14" s="158"/>
      <c r="L14" s="107"/>
      <c r="M14" s="107"/>
      <c r="N14" s="1"/>
      <c r="P14" s="1"/>
    </row>
    <row r="15" spans="2:16" ht="12" customHeight="1" x14ac:dyDescent="0.25">
      <c r="B15" s="159" t="s">
        <v>47</v>
      </c>
      <c r="C15" s="1"/>
      <c r="D15" s="120"/>
      <c r="E15" s="159"/>
      <c r="F15" s="159"/>
      <c r="G15" s="158"/>
      <c r="H15" s="159"/>
      <c r="I15" s="159"/>
      <c r="J15" s="159"/>
      <c r="K15" s="158"/>
      <c r="L15" s="107"/>
      <c r="M15" s="107"/>
      <c r="N15" s="1"/>
      <c r="P15" s="1"/>
    </row>
    <row r="16" spans="2:16" ht="12" customHeight="1" x14ac:dyDescent="0.25">
      <c r="B16" s="107"/>
      <c r="C16" s="1"/>
      <c r="D16" s="120"/>
      <c r="E16" s="107"/>
      <c r="F16" s="107"/>
      <c r="I16" s="107"/>
      <c r="J16" s="107"/>
      <c r="K16" s="107"/>
      <c r="L16" s="107"/>
      <c r="M16" s="107"/>
      <c r="N16" s="1"/>
      <c r="P16" s="1"/>
    </row>
    <row r="17" spans="2:16" ht="12" customHeight="1" x14ac:dyDescent="0.25">
      <c r="B17" s="473" t="s">
        <v>335</v>
      </c>
      <c r="C17" s="473"/>
      <c r="D17" s="473"/>
      <c r="E17" s="473"/>
      <c r="F17" s="473"/>
      <c r="G17" s="473"/>
      <c r="H17" s="473"/>
      <c r="I17" s="473"/>
      <c r="J17" s="473"/>
      <c r="K17" s="473"/>
      <c r="L17" s="473"/>
      <c r="M17" s="473"/>
      <c r="N17" s="1"/>
      <c r="P17" s="1"/>
    </row>
    <row r="18" spans="2:16" ht="15" customHeight="1" x14ac:dyDescent="0.25">
      <c r="P18" s="238"/>
    </row>
    <row r="22" spans="2:16" ht="15" customHeight="1" x14ac:dyDescent="0.25">
      <c r="G22" s="107"/>
      <c r="H22" s="107"/>
    </row>
  </sheetData>
  <customSheetViews>
    <customSheetView guid="{2806289E-E2A8-4B9B-A15C-380DC7171E03}" showPageBreaks="1" showGridLines="0" view="pageLayout">
      <selection activeCell="B2" sqref="B2"/>
      <pageMargins left="0.75" right="0.75" top="0.75" bottom="0.75" header="0.5" footer="0.5"/>
      <pageSetup orientation="landscape" r:id="rId1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  <customSheetView guid="{F3B5803E-F644-4017-98FB-3DB746882656}" showPageBreaks="1" showGridLines="0" view="pageLayout">
      <selection activeCell="B2" sqref="B2"/>
      <pageMargins left="0.75" right="0.75" top="0.75" bottom="0.75" header="0.5" footer="0.5"/>
      <pageSetup orientation="landscape" r:id="rId2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</customSheetViews>
  <mergeCells count="15">
    <mergeCell ref="B13:M13"/>
    <mergeCell ref="B17:M17"/>
    <mergeCell ref="B4:J4"/>
    <mergeCell ref="D6:E6"/>
    <mergeCell ref="G6:H6"/>
    <mergeCell ref="J6:K6"/>
    <mergeCell ref="M6:N6"/>
    <mergeCell ref="D8:E8"/>
    <mergeCell ref="G8:H8"/>
    <mergeCell ref="J8:K8"/>
    <mergeCell ref="M8:N8"/>
    <mergeCell ref="D10:E10"/>
    <mergeCell ref="G10:H10"/>
    <mergeCell ref="J10:K10"/>
    <mergeCell ref="M10:N10"/>
  </mergeCells>
  <hyperlinks>
    <hyperlink ref="B2" location="ToC!A1" display="Table of Contents" xr:uid="{037CB078-7446-47A1-9D72-8D4A9A69F004}"/>
  </hyperlinks>
  <pageMargins left="0.75" right="0.75" top="0.75" bottom="0.75" header="0.5" footer="0.5"/>
  <pageSetup orientation="landscape" r:id="rId3"/>
  <headerFooter>
    <oddHeader>&amp;L&amp;"Arial,Italic"&amp;10ADEA Survey of Allied Dental Program Directors, 2018 Summary and Results</oddHeader>
    <oddFooter>&amp;L&amp;"Arial,Regular"&amp;10July 2019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29"/>
  <sheetViews>
    <sheetView showGridLines="0" tabSelected="1" zoomScaleNormal="100" workbookViewId="0"/>
  </sheetViews>
  <sheetFormatPr defaultColWidth="8.81640625" defaultRowHeight="14.5" x14ac:dyDescent="0.35"/>
  <cols>
    <col min="1" max="1" width="2.26953125" style="177" customWidth="1"/>
    <col min="2" max="2" width="30.453125" style="177" customWidth="1"/>
    <col min="3" max="3" width="2" style="177" customWidth="1"/>
    <col min="4" max="5" width="8.26953125" style="177" customWidth="1"/>
    <col min="6" max="6" width="1.453125" style="177" customWidth="1"/>
    <col min="7" max="8" width="8.26953125" style="177" customWidth="1"/>
    <col min="9" max="9" width="1.453125" style="177" customWidth="1"/>
    <col min="10" max="11" width="8.26953125" style="177" customWidth="1"/>
    <col min="12" max="12" width="1.453125" style="177" customWidth="1"/>
    <col min="13" max="14" width="8.26953125" style="177" customWidth="1"/>
    <col min="15" max="16384" width="8.81640625" style="177"/>
  </cols>
  <sheetData>
    <row r="1" spans="1:14" s="1" customFormat="1" ht="12.75" customHeight="1" x14ac:dyDescent="0.25">
      <c r="D1" s="120"/>
      <c r="E1" s="3"/>
      <c r="H1" s="3"/>
      <c r="I1" s="3"/>
      <c r="L1" s="3"/>
      <c r="M1" s="3"/>
    </row>
    <row r="2" spans="1:14" s="1" customFormat="1" ht="12.75" customHeight="1" x14ac:dyDescent="0.35">
      <c r="B2" s="78" t="s">
        <v>25</v>
      </c>
      <c r="D2" s="120"/>
      <c r="E2" s="3"/>
      <c r="H2" s="3"/>
      <c r="I2" s="3"/>
      <c r="L2" s="3"/>
      <c r="M2" s="3"/>
    </row>
    <row r="3" spans="1:14" s="1" customFormat="1" ht="12.75" customHeight="1" x14ac:dyDescent="0.25">
      <c r="D3" s="120"/>
      <c r="E3" s="3"/>
      <c r="H3" s="3"/>
      <c r="I3" s="3"/>
      <c r="L3" s="3"/>
      <c r="M3" s="3"/>
    </row>
    <row r="4" spans="1:14" x14ac:dyDescent="0.35">
      <c r="A4" s="158"/>
      <c r="B4" s="481" t="s">
        <v>400</v>
      </c>
      <c r="C4" s="481"/>
      <c r="D4" s="481"/>
      <c r="E4" s="481"/>
      <c r="F4" s="481"/>
      <c r="G4" s="481"/>
      <c r="H4" s="481"/>
      <c r="I4" s="481"/>
      <c r="J4" s="481"/>
      <c r="K4" s="481"/>
      <c r="L4" s="481"/>
      <c r="M4" s="481"/>
      <c r="N4" s="481"/>
    </row>
    <row r="5" spans="1:14" ht="12.75" customHeight="1" x14ac:dyDescent="0.35">
      <c r="A5" s="158"/>
      <c r="B5" s="121"/>
      <c r="C5" s="199"/>
      <c r="D5" s="121"/>
      <c r="E5" s="121"/>
      <c r="F5" s="199"/>
      <c r="G5" s="121"/>
      <c r="H5" s="121"/>
      <c r="I5" s="199"/>
      <c r="J5" s="200"/>
      <c r="K5" s="200"/>
      <c r="L5" s="199"/>
      <c r="M5" s="200"/>
      <c r="N5" s="200"/>
    </row>
    <row r="6" spans="1:14" x14ac:dyDescent="0.35">
      <c r="A6" s="158"/>
      <c r="B6" s="201"/>
      <c r="C6" s="124"/>
      <c r="D6" s="500" t="s">
        <v>4</v>
      </c>
      <c r="E6" s="500"/>
      <c r="F6" s="173"/>
      <c r="G6" s="501" t="s">
        <v>5</v>
      </c>
      <c r="H6" s="501"/>
      <c r="I6" s="173"/>
      <c r="J6" s="501" t="s">
        <v>26</v>
      </c>
      <c r="K6" s="501"/>
      <c r="L6" s="173"/>
      <c r="M6" s="501" t="s">
        <v>3</v>
      </c>
      <c r="N6" s="501"/>
    </row>
    <row r="7" spans="1:14" x14ac:dyDescent="0.35">
      <c r="A7" s="158"/>
      <c r="B7" s="128"/>
      <c r="C7" s="128"/>
      <c r="D7" s="475" t="s">
        <v>348</v>
      </c>
      <c r="E7" s="475"/>
      <c r="F7" s="3"/>
      <c r="G7" s="475" t="s">
        <v>338</v>
      </c>
      <c r="H7" s="475"/>
      <c r="I7" s="3"/>
      <c r="J7" s="475" t="s">
        <v>246</v>
      </c>
      <c r="K7" s="475"/>
      <c r="L7" s="3"/>
      <c r="M7" s="475" t="s">
        <v>349</v>
      </c>
      <c r="N7" s="475"/>
    </row>
    <row r="8" spans="1:14" ht="22.5" customHeight="1" thickBot="1" x14ac:dyDescent="0.4">
      <c r="A8" s="158"/>
      <c r="B8" s="202"/>
      <c r="C8" s="131"/>
      <c r="D8" s="203" t="s">
        <v>24</v>
      </c>
      <c r="E8" s="203" t="s">
        <v>2</v>
      </c>
      <c r="F8" s="131"/>
      <c r="G8" s="204" t="s">
        <v>24</v>
      </c>
      <c r="H8" s="204" t="s">
        <v>2</v>
      </c>
      <c r="I8" s="131"/>
      <c r="J8" s="204" t="s">
        <v>24</v>
      </c>
      <c r="K8" s="204" t="s">
        <v>2</v>
      </c>
      <c r="L8" s="131"/>
      <c r="M8" s="204" t="s">
        <v>24</v>
      </c>
      <c r="N8" s="204" t="s">
        <v>2</v>
      </c>
    </row>
    <row r="9" spans="1:14" ht="10" customHeight="1" x14ac:dyDescent="0.35">
      <c r="A9" s="158"/>
      <c r="B9" s="131"/>
      <c r="C9" s="131"/>
      <c r="D9" s="176"/>
      <c r="E9" s="176"/>
      <c r="F9" s="131"/>
      <c r="G9" s="176"/>
      <c r="H9" s="176"/>
      <c r="I9" s="131"/>
      <c r="J9" s="176"/>
      <c r="K9" s="176"/>
      <c r="L9" s="131"/>
      <c r="M9" s="176"/>
      <c r="N9" s="176"/>
    </row>
    <row r="10" spans="1:14" ht="15" customHeight="1" x14ac:dyDescent="0.35">
      <c r="A10" s="205"/>
      <c r="B10" s="244" t="s">
        <v>48</v>
      </c>
      <c r="C10" s="195"/>
      <c r="D10" s="209">
        <f>SUM(D11:D21)</f>
        <v>503</v>
      </c>
      <c r="E10" s="208">
        <v>1</v>
      </c>
      <c r="F10" s="195"/>
      <c r="G10" s="209">
        <f>SUM(G11:G21)</f>
        <v>2932</v>
      </c>
      <c r="H10" s="208">
        <v>1</v>
      </c>
      <c r="I10" s="195"/>
      <c r="J10" s="209">
        <f>SUM(J11:J21)</f>
        <v>66</v>
      </c>
      <c r="K10" s="208">
        <v>1</v>
      </c>
      <c r="L10" s="195"/>
      <c r="M10" s="209">
        <f>SUM(M11:M21)</f>
        <v>3501</v>
      </c>
      <c r="N10" s="208">
        <v>1</v>
      </c>
    </row>
    <row r="11" spans="1:14" ht="15" customHeight="1" x14ac:dyDescent="0.35">
      <c r="A11" s="205"/>
      <c r="B11" s="44" t="s">
        <v>111</v>
      </c>
      <c r="C11" s="180"/>
      <c r="D11" s="139">
        <v>50</v>
      </c>
      <c r="E11" s="140">
        <f>D11/$D$10</f>
        <v>9.9403578528827044E-2</v>
      </c>
      <c r="F11" s="180"/>
      <c r="G11" s="139">
        <v>254</v>
      </c>
      <c r="H11" s="140">
        <f>G11/$G$10</f>
        <v>8.6630286493860842E-2</v>
      </c>
      <c r="I11" s="180"/>
      <c r="J11" s="139">
        <v>4</v>
      </c>
      <c r="K11" s="140">
        <f>J11/$J$10</f>
        <v>6.0606060606060608E-2</v>
      </c>
      <c r="L11" s="180"/>
      <c r="M11" s="186">
        <f>SUM(D11,G11,J11)</f>
        <v>308</v>
      </c>
      <c r="N11" s="140">
        <f>M11/$M$10</f>
        <v>8.7974864324478722E-2</v>
      </c>
    </row>
    <row r="12" spans="1:14" ht="15" customHeight="1" x14ac:dyDescent="0.35">
      <c r="A12" s="205"/>
      <c r="B12" s="214" t="s">
        <v>112</v>
      </c>
      <c r="C12" s="180"/>
      <c r="D12" s="146">
        <v>37</v>
      </c>
      <c r="E12" s="212">
        <f>D12/$D$10</f>
        <v>7.3558648111332003E-2</v>
      </c>
      <c r="F12" s="180"/>
      <c r="G12" s="146">
        <v>203</v>
      </c>
      <c r="H12" s="212">
        <f t="shared" ref="H12:H21" si="0">G12/$G$10</f>
        <v>6.9236016371077763E-2</v>
      </c>
      <c r="I12" s="180"/>
      <c r="J12" s="146">
        <v>4</v>
      </c>
      <c r="K12" s="212">
        <f t="shared" ref="K12:K21" si="1">J12/$J$10</f>
        <v>6.0606060606060608E-2</v>
      </c>
      <c r="L12" s="180"/>
      <c r="M12" s="213">
        <f t="shared" ref="M12:M16" si="2">SUM(D12,G12,J12)</f>
        <v>244</v>
      </c>
      <c r="N12" s="212">
        <f t="shared" ref="N12:N21" si="3">M12/$M$10</f>
        <v>6.9694373036275348E-2</v>
      </c>
    </row>
    <row r="13" spans="1:14" ht="15" customHeight="1" x14ac:dyDescent="0.35">
      <c r="A13" s="205"/>
      <c r="B13" s="44" t="s">
        <v>113</v>
      </c>
      <c r="C13" s="180"/>
      <c r="D13" s="139">
        <v>28</v>
      </c>
      <c r="E13" s="140">
        <f t="shared" ref="E13:E21" si="4">D13/$D$10</f>
        <v>5.5666003976143144E-2</v>
      </c>
      <c r="F13" s="180"/>
      <c r="G13" s="139">
        <v>236</v>
      </c>
      <c r="H13" s="140">
        <f t="shared" si="0"/>
        <v>8.0491132332878579E-2</v>
      </c>
      <c r="I13" s="180"/>
      <c r="J13" s="139">
        <v>12</v>
      </c>
      <c r="K13" s="140">
        <f t="shared" si="1"/>
        <v>0.18181818181818182</v>
      </c>
      <c r="L13" s="180"/>
      <c r="M13" s="186">
        <f t="shared" si="2"/>
        <v>276</v>
      </c>
      <c r="N13" s="140">
        <f t="shared" si="3"/>
        <v>7.8834618680377042E-2</v>
      </c>
    </row>
    <row r="14" spans="1:14" ht="15" customHeight="1" x14ac:dyDescent="0.35">
      <c r="A14" s="205"/>
      <c r="B14" s="214" t="s">
        <v>114</v>
      </c>
      <c r="C14" s="180"/>
      <c r="D14" s="146">
        <v>189</v>
      </c>
      <c r="E14" s="212">
        <f t="shared" si="4"/>
        <v>0.37574552683896623</v>
      </c>
      <c r="F14" s="180"/>
      <c r="G14" s="146">
        <v>438</v>
      </c>
      <c r="H14" s="212">
        <f t="shared" si="0"/>
        <v>0.14938608458390176</v>
      </c>
      <c r="I14" s="180"/>
      <c r="J14" s="146">
        <v>44</v>
      </c>
      <c r="K14" s="212">
        <f t="shared" si="1"/>
        <v>0.66666666666666663</v>
      </c>
      <c r="L14" s="180"/>
      <c r="M14" s="213">
        <f t="shared" si="2"/>
        <v>671</v>
      </c>
      <c r="N14" s="212">
        <f t="shared" si="3"/>
        <v>0.19165952584975721</v>
      </c>
    </row>
    <row r="15" spans="1:14" ht="15" customHeight="1" x14ac:dyDescent="0.35">
      <c r="A15" s="205"/>
      <c r="B15" s="44" t="s">
        <v>115</v>
      </c>
      <c r="C15" s="180"/>
      <c r="D15" s="139">
        <v>121</v>
      </c>
      <c r="E15" s="140">
        <f t="shared" si="4"/>
        <v>0.24055666003976142</v>
      </c>
      <c r="F15" s="180"/>
      <c r="G15" s="139">
        <v>925</v>
      </c>
      <c r="H15" s="140">
        <f t="shared" si="0"/>
        <v>0.31548431105047747</v>
      </c>
      <c r="I15" s="180"/>
      <c r="J15" s="139">
        <v>2</v>
      </c>
      <c r="K15" s="140">
        <f t="shared" si="1"/>
        <v>3.0303030303030304E-2</v>
      </c>
      <c r="L15" s="180"/>
      <c r="M15" s="186">
        <f t="shared" si="2"/>
        <v>1048</v>
      </c>
      <c r="N15" s="140">
        <f t="shared" si="3"/>
        <v>0.29934304484433016</v>
      </c>
    </row>
    <row r="16" spans="1:14" ht="15" customHeight="1" x14ac:dyDescent="0.35">
      <c r="A16" s="205"/>
      <c r="B16" s="211" t="s">
        <v>116</v>
      </c>
      <c r="C16" s="180"/>
      <c r="D16" s="146">
        <v>6</v>
      </c>
      <c r="E16" s="212">
        <f t="shared" si="4"/>
        <v>1.1928429423459244E-2</v>
      </c>
      <c r="F16" s="180"/>
      <c r="G16" s="146">
        <v>3</v>
      </c>
      <c r="H16" s="212">
        <f t="shared" si="0"/>
        <v>1.0231923601637107E-3</v>
      </c>
      <c r="I16" s="180"/>
      <c r="J16" s="146">
        <v>0</v>
      </c>
      <c r="K16" s="212">
        <f t="shared" si="1"/>
        <v>0</v>
      </c>
      <c r="L16" s="180"/>
      <c r="M16" s="213">
        <f t="shared" si="2"/>
        <v>9</v>
      </c>
      <c r="N16" s="212">
        <f t="shared" si="3"/>
        <v>2.5706940874035988E-3</v>
      </c>
    </row>
    <row r="17" spans="1:14" ht="15" customHeight="1" x14ac:dyDescent="0.35">
      <c r="A17" s="205"/>
      <c r="B17" s="44" t="s">
        <v>343</v>
      </c>
      <c r="C17" s="180"/>
      <c r="D17" s="139">
        <v>2</v>
      </c>
      <c r="E17" s="140">
        <f t="shared" si="4"/>
        <v>3.9761431411530811E-3</v>
      </c>
      <c r="F17" s="180"/>
      <c r="G17" s="139">
        <v>43</v>
      </c>
      <c r="H17" s="140">
        <f t="shared" si="0"/>
        <v>1.4665757162346521E-2</v>
      </c>
      <c r="I17" s="180"/>
      <c r="J17" s="139">
        <v>0</v>
      </c>
      <c r="K17" s="140">
        <f t="shared" si="1"/>
        <v>0</v>
      </c>
      <c r="L17" s="180"/>
      <c r="M17" s="186">
        <f>SUM(D17,G17,J17)</f>
        <v>45</v>
      </c>
      <c r="N17" s="140">
        <f t="shared" si="3"/>
        <v>1.2853470437017995E-2</v>
      </c>
    </row>
    <row r="18" spans="1:14" ht="15" customHeight="1" x14ac:dyDescent="0.35">
      <c r="A18" s="205"/>
      <c r="B18" s="214" t="s">
        <v>344</v>
      </c>
      <c r="C18" s="180"/>
      <c r="D18" s="146">
        <v>0</v>
      </c>
      <c r="E18" s="212">
        <f t="shared" si="4"/>
        <v>0</v>
      </c>
      <c r="F18" s="180"/>
      <c r="G18" s="146">
        <v>33</v>
      </c>
      <c r="H18" s="212">
        <f t="shared" si="0"/>
        <v>1.1255115961800819E-2</v>
      </c>
      <c r="I18" s="180"/>
      <c r="J18" s="146">
        <v>0</v>
      </c>
      <c r="K18" s="212">
        <f t="shared" si="1"/>
        <v>0</v>
      </c>
      <c r="L18" s="180"/>
      <c r="M18" s="213">
        <f t="shared" ref="M18:M21" si="5">SUM(D18,G18,J18)</f>
        <v>33</v>
      </c>
      <c r="N18" s="212">
        <f t="shared" si="3"/>
        <v>9.4258783204798635E-3</v>
      </c>
    </row>
    <row r="19" spans="1:14" ht="15" customHeight="1" x14ac:dyDescent="0.35">
      <c r="A19" s="205"/>
      <c r="B19" s="44" t="s">
        <v>345</v>
      </c>
      <c r="C19" s="180"/>
      <c r="D19" s="139">
        <v>11</v>
      </c>
      <c r="E19" s="140">
        <f t="shared" si="4"/>
        <v>2.186878727634195E-2</v>
      </c>
      <c r="F19" s="180"/>
      <c r="G19" s="139">
        <v>52</v>
      </c>
      <c r="H19" s="140">
        <f t="shared" si="0"/>
        <v>1.7735334242837655E-2</v>
      </c>
      <c r="I19" s="180"/>
      <c r="J19" s="139">
        <v>0</v>
      </c>
      <c r="K19" s="140">
        <f t="shared" si="1"/>
        <v>0</v>
      </c>
      <c r="L19" s="180"/>
      <c r="M19" s="186">
        <f t="shared" si="5"/>
        <v>63</v>
      </c>
      <c r="N19" s="140">
        <f t="shared" si="3"/>
        <v>1.7994858611825194E-2</v>
      </c>
    </row>
    <row r="20" spans="1:14" ht="15" customHeight="1" x14ac:dyDescent="0.35">
      <c r="A20" s="205"/>
      <c r="B20" s="214" t="s">
        <v>346</v>
      </c>
      <c r="C20" s="180"/>
      <c r="D20" s="146">
        <v>6</v>
      </c>
      <c r="E20" s="212">
        <f t="shared" si="4"/>
        <v>1.1928429423459244E-2</v>
      </c>
      <c r="F20" s="180"/>
      <c r="G20" s="146">
        <v>32</v>
      </c>
      <c r="H20" s="212">
        <f t="shared" si="0"/>
        <v>1.0914051841746248E-2</v>
      </c>
      <c r="I20" s="180"/>
      <c r="J20" s="146">
        <v>0</v>
      </c>
      <c r="K20" s="212">
        <f t="shared" si="1"/>
        <v>0</v>
      </c>
      <c r="L20" s="180"/>
      <c r="M20" s="213">
        <f t="shared" si="5"/>
        <v>38</v>
      </c>
      <c r="N20" s="212">
        <f t="shared" si="3"/>
        <v>1.0854041702370752E-2</v>
      </c>
    </row>
    <row r="21" spans="1:14" ht="15" customHeight="1" thickBot="1" x14ac:dyDescent="0.4">
      <c r="A21" s="205"/>
      <c r="B21" s="327" t="s">
        <v>347</v>
      </c>
      <c r="C21" s="390"/>
      <c r="D21" s="391">
        <v>53</v>
      </c>
      <c r="E21" s="325">
        <f t="shared" si="4"/>
        <v>0.10536779324055666</v>
      </c>
      <c r="F21" s="390"/>
      <c r="G21" s="391">
        <v>713</v>
      </c>
      <c r="H21" s="325">
        <f t="shared" si="0"/>
        <v>0.24317871759890861</v>
      </c>
      <c r="I21" s="390"/>
      <c r="J21" s="391">
        <v>0</v>
      </c>
      <c r="K21" s="325">
        <f t="shared" si="1"/>
        <v>0</v>
      </c>
      <c r="L21" s="390"/>
      <c r="M21" s="392">
        <f t="shared" si="5"/>
        <v>766</v>
      </c>
      <c r="N21" s="325">
        <f t="shared" si="3"/>
        <v>0.21879463010568409</v>
      </c>
    </row>
    <row r="22" spans="1:14" s="1" customFormat="1" ht="12" customHeight="1" thickTop="1" x14ac:dyDescent="0.25">
      <c r="D22" s="120"/>
      <c r="E22" s="155"/>
      <c r="F22" s="156"/>
      <c r="G22" s="156"/>
      <c r="H22" s="155"/>
      <c r="I22" s="155"/>
      <c r="J22" s="156"/>
      <c r="K22" s="156"/>
      <c r="L22" s="79"/>
      <c r="M22" s="79"/>
    </row>
    <row r="23" spans="1:14" s="1" customFormat="1" ht="12" customHeight="1" x14ac:dyDescent="0.25">
      <c r="B23" s="471" t="s">
        <v>203</v>
      </c>
      <c r="C23" s="471"/>
      <c r="D23" s="471"/>
      <c r="E23" s="471"/>
      <c r="F23" s="471"/>
      <c r="G23" s="471"/>
      <c r="H23" s="471"/>
      <c r="I23" s="471"/>
      <c r="J23" s="471"/>
      <c r="K23" s="471"/>
      <c r="L23" s="471"/>
      <c r="M23" s="471"/>
    </row>
    <row r="24" spans="1:14" s="1" customFormat="1" ht="12" customHeight="1" x14ac:dyDescent="0.25">
      <c r="B24" s="157" t="s">
        <v>46</v>
      </c>
      <c r="D24" s="120"/>
      <c r="E24" s="157"/>
      <c r="F24" s="157"/>
      <c r="G24" s="158"/>
      <c r="H24" s="157"/>
      <c r="I24" s="157"/>
      <c r="J24" s="157"/>
      <c r="K24" s="158"/>
      <c r="L24" s="107"/>
      <c r="M24" s="107"/>
    </row>
    <row r="25" spans="1:14" s="1" customFormat="1" ht="12" customHeight="1" x14ac:dyDescent="0.25">
      <c r="B25" s="159" t="s">
        <v>47</v>
      </c>
      <c r="D25" s="120"/>
      <c r="E25" s="159"/>
      <c r="F25" s="159"/>
      <c r="G25" s="158"/>
      <c r="H25" s="159"/>
      <c r="I25" s="159"/>
      <c r="J25" s="159"/>
      <c r="K25" s="158"/>
      <c r="L25" s="107"/>
      <c r="M25" s="107"/>
    </row>
    <row r="26" spans="1:14" s="1" customFormat="1" ht="12" customHeight="1" x14ac:dyDescent="0.25">
      <c r="B26" s="107"/>
      <c r="D26" s="120"/>
      <c r="E26" s="107"/>
      <c r="F26" s="107"/>
      <c r="G26" s="107"/>
      <c r="H26" s="107"/>
      <c r="I26" s="107"/>
      <c r="J26" s="107"/>
      <c r="K26" s="107"/>
      <c r="L26" s="107"/>
      <c r="M26" s="107"/>
    </row>
    <row r="27" spans="1:14" s="1" customFormat="1" ht="12" customHeight="1" x14ac:dyDescent="0.25">
      <c r="B27" s="473" t="s">
        <v>335</v>
      </c>
      <c r="C27" s="473"/>
      <c r="D27" s="473"/>
      <c r="E27" s="473"/>
      <c r="F27" s="473"/>
      <c r="G27" s="473"/>
      <c r="H27" s="473"/>
      <c r="I27" s="473"/>
      <c r="J27" s="473"/>
      <c r="K27" s="473"/>
      <c r="L27" s="473"/>
      <c r="M27" s="473"/>
    </row>
    <row r="28" spans="1:14" s="1" customFormat="1" ht="12.5" x14ac:dyDescent="0.25">
      <c r="E28" s="158"/>
    </row>
    <row r="29" spans="1:14" s="1" customFormat="1" ht="12" customHeight="1" x14ac:dyDescent="0.25">
      <c r="E29" s="158"/>
    </row>
  </sheetData>
  <customSheetViews>
    <customSheetView guid="{2806289E-E2A8-4B9B-A15C-380DC7171E03}" showPageBreaks="1" showGridLines="0" view="pageLayout">
      <pageMargins left="0.75" right="0.75" top="0.75" bottom="0.75" header="0.5" footer="0.5"/>
      <pageSetup orientation="landscape" r:id="rId1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  <customSheetView guid="{F3B5803E-F644-4017-98FB-3DB746882656}" showPageBreaks="1" showGridLines="0" view="pageLayout">
      <pageMargins left="0.75" right="0.75" top="0.75" bottom="0.75" header="0.5" footer="0.5"/>
      <pageSetup orientation="landscape" r:id="rId2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</customSheetViews>
  <mergeCells count="11">
    <mergeCell ref="B23:M23"/>
    <mergeCell ref="B27:M27"/>
    <mergeCell ref="B4:N4"/>
    <mergeCell ref="D6:E6"/>
    <mergeCell ref="G6:H6"/>
    <mergeCell ref="J6:K6"/>
    <mergeCell ref="M6:N6"/>
    <mergeCell ref="D7:E7"/>
    <mergeCell ref="G7:H7"/>
    <mergeCell ref="J7:K7"/>
    <mergeCell ref="M7:N7"/>
  </mergeCells>
  <hyperlinks>
    <hyperlink ref="B2" location="ToC!A1" display="Table of Contents" xr:uid="{EF0230C0-7CE5-45EA-879A-68EC0808259F}"/>
  </hyperlinks>
  <pageMargins left="0.75" right="0.75" top="0.75" bottom="0.75" header="0.5" footer="0.5"/>
  <pageSetup orientation="landscape" r:id="rId3"/>
  <headerFooter>
    <oddHeader>&amp;L&amp;"Arial,Italic"&amp;10ADEA Survey of Allied Dental Program Directors, 2018 Summary and Results</oddHeader>
    <oddFooter>&amp;L&amp;"Arial,Regular"&amp;10July 2019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64"/>
  <sheetViews>
    <sheetView showGridLines="0" zoomScaleNormal="100" workbookViewId="0"/>
  </sheetViews>
  <sheetFormatPr defaultColWidth="8.81640625" defaultRowHeight="14.5" x14ac:dyDescent="0.35"/>
  <cols>
    <col min="1" max="1" width="2.26953125" style="177" customWidth="1"/>
    <col min="2" max="2" width="23.26953125" style="177" customWidth="1"/>
    <col min="3" max="3" width="2" style="177" customWidth="1"/>
    <col min="4" max="5" width="8.26953125" style="177" customWidth="1"/>
    <col min="6" max="6" width="1.453125" style="177" customWidth="1"/>
    <col min="7" max="8" width="8.26953125" style="177" customWidth="1"/>
    <col min="9" max="9" width="1.453125" style="177" customWidth="1"/>
    <col min="10" max="11" width="8.26953125" style="177" customWidth="1"/>
    <col min="12" max="12" width="1.453125" style="177" customWidth="1"/>
    <col min="13" max="14" width="8.26953125" style="177" customWidth="1"/>
    <col min="15" max="16384" width="8.81640625" style="177"/>
  </cols>
  <sheetData>
    <row r="1" spans="1:14" s="1" customFormat="1" ht="12.75" customHeight="1" x14ac:dyDescent="0.25">
      <c r="D1" s="120"/>
      <c r="E1" s="3"/>
      <c r="H1" s="3"/>
      <c r="I1" s="3"/>
      <c r="L1" s="3"/>
      <c r="M1" s="3"/>
    </row>
    <row r="2" spans="1:14" s="1" customFormat="1" ht="12.75" customHeight="1" x14ac:dyDescent="0.35">
      <c r="B2" s="78" t="s">
        <v>25</v>
      </c>
      <c r="D2" s="120"/>
      <c r="E2" s="3"/>
      <c r="H2" s="3"/>
      <c r="I2" s="3"/>
      <c r="L2" s="3"/>
      <c r="M2" s="3"/>
    </row>
    <row r="3" spans="1:14" s="1" customFormat="1" ht="12.75" customHeight="1" x14ac:dyDescent="0.25">
      <c r="D3" s="120"/>
      <c r="E3" s="3"/>
      <c r="H3" s="3"/>
      <c r="I3" s="3"/>
      <c r="L3" s="3"/>
      <c r="M3" s="3"/>
    </row>
    <row r="4" spans="1:14" x14ac:dyDescent="0.35">
      <c r="A4" s="158"/>
      <c r="B4" s="481" t="s">
        <v>429</v>
      </c>
      <c r="C4" s="481"/>
      <c r="D4" s="481"/>
      <c r="E4" s="481"/>
      <c r="F4" s="481"/>
      <c r="G4" s="481"/>
      <c r="H4" s="481"/>
      <c r="I4" s="481"/>
      <c r="J4" s="481"/>
      <c r="K4" s="481"/>
      <c r="L4" s="481"/>
      <c r="M4" s="481"/>
      <c r="N4" s="481"/>
    </row>
    <row r="5" spans="1:14" ht="12.75" customHeight="1" x14ac:dyDescent="0.35">
      <c r="A5" s="158"/>
      <c r="B5" s="121"/>
      <c r="C5" s="199"/>
      <c r="D5" s="121"/>
      <c r="E5" s="121"/>
      <c r="F5" s="199"/>
      <c r="G5" s="121"/>
      <c r="H5" s="121"/>
      <c r="I5" s="199"/>
      <c r="J5" s="200"/>
      <c r="K5" s="200"/>
      <c r="L5" s="199"/>
      <c r="M5" s="200"/>
      <c r="N5" s="200"/>
    </row>
    <row r="6" spans="1:14" x14ac:dyDescent="0.35">
      <c r="A6" s="158"/>
      <c r="B6" s="201"/>
      <c r="C6" s="124"/>
      <c r="D6" s="500" t="s">
        <v>4</v>
      </c>
      <c r="E6" s="500"/>
      <c r="F6" s="173"/>
      <c r="G6" s="501" t="s">
        <v>5</v>
      </c>
      <c r="H6" s="501"/>
      <c r="I6" s="173"/>
      <c r="J6" s="501" t="s">
        <v>26</v>
      </c>
      <c r="K6" s="501"/>
      <c r="L6" s="173"/>
      <c r="M6" s="501" t="s">
        <v>3</v>
      </c>
      <c r="N6" s="501"/>
    </row>
    <row r="7" spans="1:14" x14ac:dyDescent="0.35">
      <c r="A7" s="158"/>
      <c r="B7" s="128"/>
      <c r="C7" s="128"/>
      <c r="D7" s="475" t="s">
        <v>348</v>
      </c>
      <c r="E7" s="475"/>
      <c r="F7" s="3"/>
      <c r="G7" s="475" t="s">
        <v>338</v>
      </c>
      <c r="H7" s="475"/>
      <c r="I7" s="3"/>
      <c r="J7" s="475" t="s">
        <v>246</v>
      </c>
      <c r="K7" s="475"/>
      <c r="L7" s="3"/>
      <c r="M7" s="475" t="s">
        <v>349</v>
      </c>
      <c r="N7" s="475"/>
    </row>
    <row r="8" spans="1:14" ht="22.5" customHeight="1" thickBot="1" x14ac:dyDescent="0.4">
      <c r="A8" s="158"/>
      <c r="B8" s="242"/>
      <c r="C8" s="131"/>
      <c r="D8" s="203" t="s">
        <v>24</v>
      </c>
      <c r="E8" s="203" t="s">
        <v>2</v>
      </c>
      <c r="F8" s="131"/>
      <c r="G8" s="204" t="s">
        <v>24</v>
      </c>
      <c r="H8" s="204" t="s">
        <v>2</v>
      </c>
      <c r="I8" s="131"/>
      <c r="J8" s="204" t="s">
        <v>24</v>
      </c>
      <c r="K8" s="204" t="s">
        <v>2</v>
      </c>
      <c r="L8" s="131"/>
      <c r="M8" s="204" t="s">
        <v>24</v>
      </c>
      <c r="N8" s="204" t="s">
        <v>2</v>
      </c>
    </row>
    <row r="9" spans="1:14" ht="10" customHeight="1" x14ac:dyDescent="0.35">
      <c r="A9" s="158"/>
      <c r="B9" s="131"/>
      <c r="C9" s="131"/>
      <c r="D9" s="176"/>
      <c r="E9" s="176"/>
      <c r="F9" s="131"/>
      <c r="G9" s="176"/>
      <c r="H9" s="176"/>
      <c r="I9" s="131"/>
      <c r="J9" s="176"/>
      <c r="K9" s="176"/>
      <c r="L9" s="131"/>
      <c r="M9" s="176"/>
      <c r="N9" s="176"/>
    </row>
    <row r="10" spans="1:14" s="245" customFormat="1" ht="15" customHeight="1" x14ac:dyDescent="0.35">
      <c r="A10" s="243"/>
      <c r="B10" s="244" t="s">
        <v>48</v>
      </c>
      <c r="C10" s="195"/>
      <c r="D10" s="207">
        <f>SUM(D11:D12)</f>
        <v>503</v>
      </c>
      <c r="E10" s="208">
        <f>D10/$D$10</f>
        <v>1</v>
      </c>
      <c r="F10" s="195"/>
      <c r="G10" s="209">
        <f>SUM(G11:G12)</f>
        <v>2932</v>
      </c>
      <c r="H10" s="208">
        <f>G10/$G$10</f>
        <v>1</v>
      </c>
      <c r="I10" s="195"/>
      <c r="J10" s="207">
        <f>SUM(J11:J12)</f>
        <v>66</v>
      </c>
      <c r="K10" s="208">
        <f>J10/$J$10</f>
        <v>1</v>
      </c>
      <c r="L10" s="195"/>
      <c r="M10" s="210">
        <f>SUM(M11:M12)</f>
        <v>3501</v>
      </c>
      <c r="N10" s="208">
        <f>M10/$M$10</f>
        <v>1</v>
      </c>
    </row>
    <row r="11" spans="1:14" x14ac:dyDescent="0.35">
      <c r="A11" s="205"/>
      <c r="B11" s="44" t="s">
        <v>138</v>
      </c>
      <c r="C11" s="180"/>
      <c r="D11" s="186">
        <f>SUMIF($B$15:$B$56,$B11,D$15:D$56)</f>
        <v>280</v>
      </c>
      <c r="E11" s="140">
        <f>D11/$D$10</f>
        <v>0.55666003976143141</v>
      </c>
      <c r="F11" s="180"/>
      <c r="G11" s="186">
        <f>SUMIF($B$15:$B$56,$B11,G$15:G$56)</f>
        <v>1083</v>
      </c>
      <c r="H11" s="140">
        <f>G11/$G$10</f>
        <v>0.36937244201909958</v>
      </c>
      <c r="I11" s="180"/>
      <c r="J11" s="186">
        <f>SUMIF($B$15:$B$56,$B11,J$15:J$56)</f>
        <v>40</v>
      </c>
      <c r="K11" s="140">
        <f>J11/$J$10</f>
        <v>0.60606060606060608</v>
      </c>
      <c r="L11" s="180"/>
      <c r="M11" s="186">
        <f>SUMIF($B$15:$B$56,$B11,M$15:M$56)</f>
        <v>1403</v>
      </c>
      <c r="N11" s="140">
        <f>M11/$M$10</f>
        <v>0.40074264495858325</v>
      </c>
    </row>
    <row r="12" spans="1:14" x14ac:dyDescent="0.35">
      <c r="A12" s="205"/>
      <c r="B12" s="211" t="s">
        <v>139</v>
      </c>
      <c r="C12" s="180"/>
      <c r="D12" s="213">
        <f>SUMIF($B$15:$B$56,$B12,D$15:D$56)</f>
        <v>223</v>
      </c>
      <c r="E12" s="212">
        <f>D12/$D$10</f>
        <v>0.44333996023856859</v>
      </c>
      <c r="F12" s="180"/>
      <c r="G12" s="213">
        <f>SUMIF($B$15:$B$56,$B12,G$15:G$56)</f>
        <v>1849</v>
      </c>
      <c r="H12" s="212">
        <f>G12/$G$10</f>
        <v>0.63062755798090042</v>
      </c>
      <c r="I12" s="180"/>
      <c r="J12" s="213">
        <f>SUMIF($B$15:$B$56,$B12,J$15:J$56)</f>
        <v>26</v>
      </c>
      <c r="K12" s="212">
        <f>J12/$J$10</f>
        <v>0.39393939393939392</v>
      </c>
      <c r="L12" s="180"/>
      <c r="M12" s="213">
        <f>SUMIF($B$15:$B$56,$B12,M$15:M$56)</f>
        <v>2098</v>
      </c>
      <c r="N12" s="212">
        <f>M12/$M$10</f>
        <v>0.59925735504141675</v>
      </c>
    </row>
    <row r="13" spans="1:14" ht="10" customHeight="1" x14ac:dyDescent="0.35">
      <c r="A13" s="158"/>
      <c r="B13" s="131"/>
      <c r="C13" s="131"/>
      <c r="D13" s="176"/>
      <c r="E13" s="176"/>
      <c r="F13" s="131"/>
      <c r="G13" s="176"/>
      <c r="H13" s="176"/>
      <c r="I13" s="131"/>
      <c r="J13" s="176"/>
      <c r="K13" s="176"/>
      <c r="L13" s="131"/>
      <c r="M13" s="176"/>
      <c r="N13" s="176"/>
    </row>
    <row r="14" spans="1:14" s="245" customFormat="1" ht="15" customHeight="1" x14ac:dyDescent="0.35">
      <c r="A14" s="243"/>
      <c r="B14" s="244" t="s">
        <v>111</v>
      </c>
      <c r="C14" s="195"/>
      <c r="D14" s="207">
        <f>SUM(D15:D16)</f>
        <v>50</v>
      </c>
      <c r="E14" s="208">
        <f>D14/$D$10</f>
        <v>9.9403578528827044E-2</v>
      </c>
      <c r="F14" s="195"/>
      <c r="G14" s="209">
        <f>SUM(G15:G16)</f>
        <v>254</v>
      </c>
      <c r="H14" s="208">
        <f>G14/$G$10</f>
        <v>8.6630286493860842E-2</v>
      </c>
      <c r="I14" s="195"/>
      <c r="J14" s="209">
        <f>SUM(J15:J16)</f>
        <v>4</v>
      </c>
      <c r="K14" s="208">
        <f>J14/$J$10</f>
        <v>6.0606060606060608E-2</v>
      </c>
      <c r="L14" s="195"/>
      <c r="M14" s="210">
        <f>SUM(M15:M16)</f>
        <v>308</v>
      </c>
      <c r="N14" s="208">
        <f>M14/$M$10</f>
        <v>8.7974864324478722E-2</v>
      </c>
    </row>
    <row r="15" spans="1:14" x14ac:dyDescent="0.35">
      <c r="A15" s="205"/>
      <c r="B15" s="44" t="s">
        <v>138</v>
      </c>
      <c r="C15" s="180"/>
      <c r="D15" s="139">
        <v>41</v>
      </c>
      <c r="E15" s="140">
        <f t="shared" ref="E15:E16" si="0">D15/$D$14</f>
        <v>0.82</v>
      </c>
      <c r="F15" s="180"/>
      <c r="G15" s="141">
        <v>208</v>
      </c>
      <c r="H15" s="140">
        <f t="shared" ref="H15:H16" si="1">G15/$G$14</f>
        <v>0.81889763779527558</v>
      </c>
      <c r="I15" s="180"/>
      <c r="J15" s="139">
        <v>3</v>
      </c>
      <c r="K15" s="140">
        <f t="shared" ref="K15:K16" si="2">J15/$J$14</f>
        <v>0.75</v>
      </c>
      <c r="L15" s="180"/>
      <c r="M15" s="186">
        <f>SUM(D15,G15,J15)</f>
        <v>252</v>
      </c>
      <c r="N15" s="140">
        <f t="shared" ref="N15:N16" si="3">M15/$M$14</f>
        <v>0.81818181818181823</v>
      </c>
    </row>
    <row r="16" spans="1:14" x14ac:dyDescent="0.35">
      <c r="A16" s="205"/>
      <c r="B16" s="214" t="s">
        <v>139</v>
      </c>
      <c r="C16" s="180"/>
      <c r="D16" s="146">
        <v>9</v>
      </c>
      <c r="E16" s="212">
        <f t="shared" si="0"/>
        <v>0.18</v>
      </c>
      <c r="F16" s="180"/>
      <c r="G16" s="148">
        <v>46</v>
      </c>
      <c r="H16" s="212">
        <f t="shared" si="1"/>
        <v>0.18110236220472442</v>
      </c>
      <c r="I16" s="180"/>
      <c r="J16" s="146">
        <v>1</v>
      </c>
      <c r="K16" s="212">
        <f t="shared" si="2"/>
        <v>0.25</v>
      </c>
      <c r="L16" s="180"/>
      <c r="M16" s="213">
        <f>SUM(D16,G16,J16)</f>
        <v>56</v>
      </c>
      <c r="N16" s="212">
        <f t="shared" si="3"/>
        <v>0.18181818181818182</v>
      </c>
    </row>
    <row r="17" spans="1:14" ht="10" customHeight="1" x14ac:dyDescent="0.35">
      <c r="A17" s="158"/>
      <c r="B17" s="131"/>
      <c r="C17" s="131"/>
      <c r="D17" s="176"/>
      <c r="E17" s="176"/>
      <c r="F17" s="131"/>
      <c r="G17" s="176"/>
      <c r="H17" s="176"/>
      <c r="I17" s="131"/>
      <c r="J17" s="176"/>
      <c r="K17" s="176"/>
      <c r="L17" s="131"/>
      <c r="M17" s="176"/>
      <c r="N17" s="176"/>
    </row>
    <row r="18" spans="1:14" s="245" customFormat="1" ht="15" customHeight="1" x14ac:dyDescent="0.35">
      <c r="A18" s="243"/>
      <c r="B18" s="244" t="s">
        <v>112</v>
      </c>
      <c r="C18" s="195"/>
      <c r="D18" s="207">
        <f>SUM(D19:D20)</f>
        <v>37</v>
      </c>
      <c r="E18" s="208">
        <f>D18/D10</f>
        <v>7.3558648111332003E-2</v>
      </c>
      <c r="F18" s="195"/>
      <c r="G18" s="209">
        <f>SUM(G19:G20)</f>
        <v>203</v>
      </c>
      <c r="H18" s="208">
        <f>G18/$G$10</f>
        <v>6.9236016371077763E-2</v>
      </c>
      <c r="I18" s="195"/>
      <c r="J18" s="209">
        <f>SUM(J19:J20)</f>
        <v>4</v>
      </c>
      <c r="K18" s="208">
        <f>J18/J10</f>
        <v>6.0606060606060608E-2</v>
      </c>
      <c r="L18" s="195"/>
      <c r="M18" s="210">
        <f>SUM(M19:M20)</f>
        <v>244</v>
      </c>
      <c r="N18" s="208">
        <f>M18/M10</f>
        <v>6.9694373036275348E-2</v>
      </c>
    </row>
    <row r="19" spans="1:14" x14ac:dyDescent="0.35">
      <c r="A19" s="205"/>
      <c r="B19" s="44" t="s">
        <v>138</v>
      </c>
      <c r="C19" s="180"/>
      <c r="D19" s="139">
        <v>24</v>
      </c>
      <c r="E19" s="140">
        <f>D19/$D$18</f>
        <v>0.64864864864864868</v>
      </c>
      <c r="F19" s="180"/>
      <c r="G19" s="141">
        <v>173</v>
      </c>
      <c r="H19" s="140">
        <f t="shared" ref="H19:H20" si="4">G19/$G$18</f>
        <v>0.85221674876847286</v>
      </c>
      <c r="I19" s="180"/>
      <c r="J19" s="139">
        <v>4</v>
      </c>
      <c r="K19" s="140">
        <f t="shared" ref="K19:K20" si="5">J19/$J$18</f>
        <v>1</v>
      </c>
      <c r="L19" s="180"/>
      <c r="M19" s="186">
        <f>SUM(D19,G19,J19)</f>
        <v>201</v>
      </c>
      <c r="N19" s="140">
        <f t="shared" ref="N19:N20" si="6">M19/$M$18</f>
        <v>0.82377049180327866</v>
      </c>
    </row>
    <row r="20" spans="1:14" x14ac:dyDescent="0.35">
      <c r="A20" s="205"/>
      <c r="B20" s="214" t="s">
        <v>139</v>
      </c>
      <c r="C20" s="180"/>
      <c r="D20" s="146">
        <v>13</v>
      </c>
      <c r="E20" s="212">
        <f>D20/$D$18</f>
        <v>0.35135135135135137</v>
      </c>
      <c r="F20" s="180"/>
      <c r="G20" s="148">
        <v>30</v>
      </c>
      <c r="H20" s="212">
        <f t="shared" si="4"/>
        <v>0.14778325123152711</v>
      </c>
      <c r="I20" s="180"/>
      <c r="J20" s="146">
        <v>0</v>
      </c>
      <c r="K20" s="212">
        <f t="shared" si="5"/>
        <v>0</v>
      </c>
      <c r="L20" s="180"/>
      <c r="M20" s="213">
        <f>SUM(D20,G20,J20)</f>
        <v>43</v>
      </c>
      <c r="N20" s="212">
        <f t="shared" si="6"/>
        <v>0.17622950819672131</v>
      </c>
    </row>
    <row r="21" spans="1:14" ht="10" customHeight="1" x14ac:dyDescent="0.35">
      <c r="A21" s="158"/>
      <c r="B21" s="131"/>
      <c r="C21" s="131"/>
      <c r="D21" s="176"/>
      <c r="E21" s="176"/>
      <c r="F21" s="131"/>
      <c r="G21" s="176"/>
      <c r="H21" s="176"/>
      <c r="I21" s="131"/>
      <c r="J21" s="176"/>
      <c r="K21" s="176"/>
      <c r="L21" s="131"/>
      <c r="M21" s="176"/>
      <c r="N21" s="176"/>
    </row>
    <row r="22" spans="1:14" s="245" customFormat="1" ht="15" customHeight="1" x14ac:dyDescent="0.35">
      <c r="A22" s="243"/>
      <c r="B22" s="244" t="s">
        <v>113</v>
      </c>
      <c r="C22" s="195"/>
      <c r="D22" s="207">
        <f>SUM(D23:D24)</f>
        <v>28</v>
      </c>
      <c r="E22" s="208">
        <f>D22/D10</f>
        <v>5.5666003976143144E-2</v>
      </c>
      <c r="F22" s="195"/>
      <c r="G22" s="209">
        <f>SUM(G23:G24)</f>
        <v>236</v>
      </c>
      <c r="H22" s="208">
        <f>G22/G10</f>
        <v>8.0491132332878579E-2</v>
      </c>
      <c r="I22" s="195"/>
      <c r="J22" s="209">
        <f>SUM(J23:J24)</f>
        <v>12</v>
      </c>
      <c r="K22" s="208">
        <f>J22/J10</f>
        <v>0.18181818181818182</v>
      </c>
      <c r="L22" s="195"/>
      <c r="M22" s="210">
        <f>SUM(M23:M24)</f>
        <v>276</v>
      </c>
      <c r="N22" s="208">
        <f>M22/M10</f>
        <v>7.8834618680377042E-2</v>
      </c>
    </row>
    <row r="23" spans="1:14" x14ac:dyDescent="0.35">
      <c r="A23" s="205"/>
      <c r="B23" s="44" t="s">
        <v>138</v>
      </c>
      <c r="C23" s="180"/>
      <c r="D23" s="139">
        <v>20</v>
      </c>
      <c r="E23" s="140">
        <f t="shared" ref="E23:E24" si="7">D23/$D$22</f>
        <v>0.7142857142857143</v>
      </c>
      <c r="F23" s="180"/>
      <c r="G23" s="141">
        <v>173</v>
      </c>
      <c r="H23" s="140">
        <f t="shared" ref="H23:H24" si="8">G23/$G$22</f>
        <v>0.73305084745762716</v>
      </c>
      <c r="I23" s="180"/>
      <c r="J23" s="139">
        <v>2</v>
      </c>
      <c r="K23" s="140">
        <f>IFERROR(J23/$J$22,0)</f>
        <v>0.16666666666666666</v>
      </c>
      <c r="L23" s="180"/>
      <c r="M23" s="186">
        <f>SUM(D23,G23,J23)</f>
        <v>195</v>
      </c>
      <c r="N23" s="140">
        <f t="shared" ref="N23:N24" si="9">M23/$M$22</f>
        <v>0.70652173913043481</v>
      </c>
    </row>
    <row r="24" spans="1:14" x14ac:dyDescent="0.35">
      <c r="A24" s="205"/>
      <c r="B24" s="214" t="s">
        <v>139</v>
      </c>
      <c r="C24" s="180"/>
      <c r="D24" s="146">
        <v>8</v>
      </c>
      <c r="E24" s="212">
        <f t="shared" si="7"/>
        <v>0.2857142857142857</v>
      </c>
      <c r="F24" s="180"/>
      <c r="G24" s="148">
        <v>63</v>
      </c>
      <c r="H24" s="212">
        <f t="shared" si="8"/>
        <v>0.26694915254237289</v>
      </c>
      <c r="I24" s="180"/>
      <c r="J24" s="146">
        <v>10</v>
      </c>
      <c r="K24" s="212">
        <f>IFERROR(J24/$J$22,0)</f>
        <v>0.83333333333333337</v>
      </c>
      <c r="L24" s="180"/>
      <c r="M24" s="213">
        <f>SUM(D24,G24,J24)</f>
        <v>81</v>
      </c>
      <c r="N24" s="212">
        <f t="shared" si="9"/>
        <v>0.29347826086956524</v>
      </c>
    </row>
    <row r="25" spans="1:14" ht="10" customHeight="1" x14ac:dyDescent="0.35">
      <c r="A25" s="158"/>
      <c r="B25" s="131"/>
      <c r="C25" s="131"/>
      <c r="D25" s="176"/>
      <c r="E25" s="176"/>
      <c r="F25" s="131"/>
      <c r="G25" s="176"/>
      <c r="H25" s="176"/>
      <c r="I25" s="131"/>
      <c r="J25" s="176"/>
      <c r="K25" s="176"/>
      <c r="L25" s="131"/>
      <c r="M25" s="176"/>
      <c r="N25" s="176"/>
    </row>
    <row r="26" spans="1:14" s="245" customFormat="1" ht="15" customHeight="1" x14ac:dyDescent="0.35">
      <c r="A26" s="243"/>
      <c r="B26" s="244" t="s">
        <v>114</v>
      </c>
      <c r="C26" s="195"/>
      <c r="D26" s="207">
        <f>SUM(D27:D28)</f>
        <v>189</v>
      </c>
      <c r="E26" s="208">
        <f>D26/D10</f>
        <v>0.37574552683896623</v>
      </c>
      <c r="F26" s="195"/>
      <c r="G26" s="209">
        <f>SUM(G27:G28)</f>
        <v>438</v>
      </c>
      <c r="H26" s="208">
        <f>G26/G10</f>
        <v>0.14938608458390176</v>
      </c>
      <c r="I26" s="195"/>
      <c r="J26" s="209">
        <f>SUM(J27:J28)</f>
        <v>44</v>
      </c>
      <c r="K26" s="208">
        <f>J26/J10</f>
        <v>0.66666666666666663</v>
      </c>
      <c r="L26" s="195"/>
      <c r="M26" s="210">
        <f>SUM(M27:M28)</f>
        <v>671</v>
      </c>
      <c r="N26" s="208">
        <f>M26/M10</f>
        <v>0.19165952584975721</v>
      </c>
    </row>
    <row r="27" spans="1:14" x14ac:dyDescent="0.35">
      <c r="A27" s="205"/>
      <c r="B27" s="44" t="s">
        <v>138</v>
      </c>
      <c r="C27" s="180"/>
      <c r="D27" s="139">
        <v>146</v>
      </c>
      <c r="E27" s="140">
        <f t="shared" ref="E27:E28" si="10">D27/$D$26</f>
        <v>0.77248677248677244</v>
      </c>
      <c r="F27" s="180"/>
      <c r="G27" s="141">
        <v>265</v>
      </c>
      <c r="H27" s="140">
        <f t="shared" ref="H27:H28" si="11">G27/$G$26</f>
        <v>0.60502283105022836</v>
      </c>
      <c r="I27" s="180"/>
      <c r="J27" s="139">
        <v>31</v>
      </c>
      <c r="K27" s="140">
        <f>IFERROR(J27/$J$26,0)</f>
        <v>0.70454545454545459</v>
      </c>
      <c r="L27" s="180"/>
      <c r="M27" s="186">
        <f>SUM(D27,G27,J27)</f>
        <v>442</v>
      </c>
      <c r="N27" s="140">
        <f t="shared" ref="N27:N28" si="12">M27/$M$26</f>
        <v>0.6587183308494784</v>
      </c>
    </row>
    <row r="28" spans="1:14" x14ac:dyDescent="0.35">
      <c r="A28" s="205"/>
      <c r="B28" s="214" t="s">
        <v>139</v>
      </c>
      <c r="C28" s="180"/>
      <c r="D28" s="146">
        <v>43</v>
      </c>
      <c r="E28" s="212">
        <f t="shared" si="10"/>
        <v>0.2275132275132275</v>
      </c>
      <c r="F28" s="180"/>
      <c r="G28" s="148">
        <v>173</v>
      </c>
      <c r="H28" s="212">
        <f t="shared" si="11"/>
        <v>0.3949771689497717</v>
      </c>
      <c r="I28" s="180"/>
      <c r="J28" s="146">
        <v>13</v>
      </c>
      <c r="K28" s="212">
        <f>IFERROR(J28/$J$26,0)</f>
        <v>0.29545454545454547</v>
      </c>
      <c r="L28" s="180"/>
      <c r="M28" s="213">
        <f>SUM(D28,G28,J28)</f>
        <v>229</v>
      </c>
      <c r="N28" s="212">
        <f t="shared" si="12"/>
        <v>0.3412816691505216</v>
      </c>
    </row>
    <row r="29" spans="1:14" ht="10" customHeight="1" x14ac:dyDescent="0.35">
      <c r="A29" s="158"/>
      <c r="B29" s="131"/>
      <c r="C29" s="131"/>
      <c r="D29" s="176"/>
      <c r="E29" s="176"/>
      <c r="F29" s="131"/>
      <c r="G29" s="176"/>
      <c r="H29" s="176"/>
      <c r="I29" s="131"/>
      <c r="J29" s="176"/>
      <c r="K29" s="176"/>
      <c r="L29" s="131"/>
      <c r="M29" s="176"/>
      <c r="N29" s="176"/>
    </row>
    <row r="30" spans="1:14" s="245" customFormat="1" ht="15" customHeight="1" x14ac:dyDescent="0.35">
      <c r="A30" s="243"/>
      <c r="B30" s="244" t="s">
        <v>115</v>
      </c>
      <c r="C30" s="195"/>
      <c r="D30" s="207">
        <f>SUM(D31:D32)</f>
        <v>121</v>
      </c>
      <c r="E30" s="208">
        <f>D30/D10</f>
        <v>0.24055666003976142</v>
      </c>
      <c r="F30" s="195"/>
      <c r="G30" s="209">
        <f>SUM(G31:G32)</f>
        <v>925</v>
      </c>
      <c r="H30" s="208">
        <f>G30/G10</f>
        <v>0.31548431105047747</v>
      </c>
      <c r="I30" s="195"/>
      <c r="J30" s="209">
        <f>SUM(J31:J32)</f>
        <v>2</v>
      </c>
      <c r="K30" s="208">
        <f>J30/J10</f>
        <v>3.0303030303030304E-2</v>
      </c>
      <c r="L30" s="195"/>
      <c r="M30" s="210">
        <f>SUM(M31:M32)</f>
        <v>1048</v>
      </c>
      <c r="N30" s="208">
        <f>M30/M10</f>
        <v>0.29934304484433016</v>
      </c>
    </row>
    <row r="31" spans="1:14" x14ac:dyDescent="0.35">
      <c r="A31" s="205"/>
      <c r="B31" s="44" t="s">
        <v>138</v>
      </c>
      <c r="C31" s="180"/>
      <c r="D31" s="139">
        <v>23</v>
      </c>
      <c r="E31" s="140">
        <f t="shared" ref="E31:E32" si="13">D31/$D$30</f>
        <v>0.19008264462809918</v>
      </c>
      <c r="F31" s="180"/>
      <c r="G31" s="141">
        <v>92</v>
      </c>
      <c r="H31" s="140">
        <f t="shared" ref="H31:H32" si="14">G31/$G$30</f>
        <v>9.9459459459459457E-2</v>
      </c>
      <c r="I31" s="180"/>
      <c r="J31" s="139">
        <v>0</v>
      </c>
      <c r="K31" s="140">
        <f>J31/$J$30</f>
        <v>0</v>
      </c>
      <c r="L31" s="180"/>
      <c r="M31" s="186">
        <f>SUM(D31,G31,J31)</f>
        <v>115</v>
      </c>
      <c r="N31" s="140">
        <f t="shared" ref="N31:N32" si="15">M31/$M$30</f>
        <v>0.10973282442748092</v>
      </c>
    </row>
    <row r="32" spans="1:14" x14ac:dyDescent="0.35">
      <c r="A32" s="205"/>
      <c r="B32" s="214" t="s">
        <v>139</v>
      </c>
      <c r="C32" s="180"/>
      <c r="D32" s="146">
        <v>98</v>
      </c>
      <c r="E32" s="212">
        <f t="shared" si="13"/>
        <v>0.80991735537190079</v>
      </c>
      <c r="F32" s="180"/>
      <c r="G32" s="148">
        <v>833</v>
      </c>
      <c r="H32" s="212">
        <f t="shared" si="14"/>
        <v>0.90054054054054056</v>
      </c>
      <c r="I32" s="180"/>
      <c r="J32" s="146">
        <v>2</v>
      </c>
      <c r="K32" s="212">
        <f>J32/$J$30</f>
        <v>1</v>
      </c>
      <c r="L32" s="180"/>
      <c r="M32" s="213">
        <f>SUM(D32,G32,J32)</f>
        <v>933</v>
      </c>
      <c r="N32" s="212">
        <f t="shared" si="15"/>
        <v>0.89026717557251911</v>
      </c>
    </row>
    <row r="33" spans="1:14" ht="10" customHeight="1" x14ac:dyDescent="0.35">
      <c r="A33" s="158"/>
      <c r="B33" s="131"/>
      <c r="C33" s="131"/>
      <c r="D33" s="176"/>
      <c r="E33" s="176"/>
      <c r="F33" s="131"/>
      <c r="G33" s="176"/>
      <c r="H33" s="176"/>
      <c r="I33" s="131"/>
      <c r="J33" s="176"/>
      <c r="K33" s="176"/>
      <c r="L33" s="131"/>
      <c r="M33" s="176"/>
      <c r="N33" s="176"/>
    </row>
    <row r="34" spans="1:14" s="245" customFormat="1" ht="27" customHeight="1" x14ac:dyDescent="0.35">
      <c r="A34" s="243"/>
      <c r="B34" s="311" t="s">
        <v>116</v>
      </c>
      <c r="C34" s="195"/>
      <c r="D34" s="207">
        <f>SUM(D35:D36)</f>
        <v>6</v>
      </c>
      <c r="E34" s="208">
        <f>D34/D10</f>
        <v>1.1928429423459244E-2</v>
      </c>
      <c r="F34" s="195"/>
      <c r="G34" s="209">
        <f>SUM(G35:G36)</f>
        <v>3</v>
      </c>
      <c r="H34" s="208">
        <f>G34/G10</f>
        <v>1.0231923601637107E-3</v>
      </c>
      <c r="I34" s="195"/>
      <c r="J34" s="209">
        <f>SUM(J35:J36)</f>
        <v>0</v>
      </c>
      <c r="K34" s="208">
        <f>J34/J10</f>
        <v>0</v>
      </c>
      <c r="L34" s="195"/>
      <c r="M34" s="210">
        <f>SUM(M35:M36)</f>
        <v>9</v>
      </c>
      <c r="N34" s="208">
        <f>M34/M10</f>
        <v>2.5706940874035988E-3</v>
      </c>
    </row>
    <row r="35" spans="1:14" x14ac:dyDescent="0.35">
      <c r="A35" s="205"/>
      <c r="B35" s="44" t="s">
        <v>138</v>
      </c>
      <c r="C35" s="180"/>
      <c r="D35" s="139">
        <v>4</v>
      </c>
      <c r="E35" s="140">
        <f>D35/$D$34</f>
        <v>0.66666666666666663</v>
      </c>
      <c r="F35" s="180"/>
      <c r="G35" s="141">
        <v>2</v>
      </c>
      <c r="H35" s="140">
        <f t="shared" ref="H35:H36" si="16">G35/$G$34</f>
        <v>0.66666666666666663</v>
      </c>
      <c r="I35" s="180"/>
      <c r="J35" s="139">
        <v>0</v>
      </c>
      <c r="K35" s="140">
        <f>IFERROR(J35/$J$34,0)</f>
        <v>0</v>
      </c>
      <c r="L35" s="180"/>
      <c r="M35" s="186">
        <f>SUM(D35,G35,J35)</f>
        <v>6</v>
      </c>
      <c r="N35" s="140">
        <f t="shared" ref="N35:N36" si="17">M35/$M$34</f>
        <v>0.66666666666666663</v>
      </c>
    </row>
    <row r="36" spans="1:14" x14ac:dyDescent="0.35">
      <c r="A36" s="205"/>
      <c r="B36" s="211" t="s">
        <v>139</v>
      </c>
      <c r="C36" s="180"/>
      <c r="D36" s="146">
        <v>2</v>
      </c>
      <c r="E36" s="212">
        <f>D36/$D$34</f>
        <v>0.33333333333333331</v>
      </c>
      <c r="F36" s="180"/>
      <c r="G36" s="148">
        <v>1</v>
      </c>
      <c r="H36" s="212">
        <f t="shared" si="16"/>
        <v>0.33333333333333331</v>
      </c>
      <c r="I36" s="180"/>
      <c r="J36" s="146">
        <v>0</v>
      </c>
      <c r="K36" s="212">
        <f>IFERROR(J36/$J$34,0)</f>
        <v>0</v>
      </c>
      <c r="L36" s="180"/>
      <c r="M36" s="213">
        <f>SUM(D36,G36,J36)</f>
        <v>3</v>
      </c>
      <c r="N36" s="212">
        <f t="shared" si="17"/>
        <v>0.33333333333333331</v>
      </c>
    </row>
    <row r="37" spans="1:14" ht="10" customHeight="1" x14ac:dyDescent="0.35">
      <c r="A37" s="158"/>
      <c r="B37" s="131"/>
      <c r="C37" s="131"/>
      <c r="D37" s="176"/>
      <c r="E37" s="176"/>
      <c r="F37" s="131"/>
      <c r="G37" s="176"/>
      <c r="H37" s="176"/>
      <c r="I37" s="131"/>
      <c r="J37" s="176"/>
      <c r="K37" s="176"/>
      <c r="L37" s="131"/>
      <c r="M37" s="176"/>
      <c r="N37" s="176"/>
    </row>
    <row r="38" spans="1:14" s="245" customFormat="1" ht="15" customHeight="1" x14ac:dyDescent="0.35">
      <c r="A38" s="243"/>
      <c r="B38" s="244" t="s">
        <v>343</v>
      </c>
      <c r="C38" s="195"/>
      <c r="D38" s="207">
        <f>SUM(D39:D40)</f>
        <v>2</v>
      </c>
      <c r="E38" s="208">
        <f>D38/D10</f>
        <v>3.9761431411530811E-3</v>
      </c>
      <c r="F38" s="195"/>
      <c r="G38" s="209">
        <f>SUM(G39:G40)</f>
        <v>43</v>
      </c>
      <c r="H38" s="208">
        <f>G38/$G$10</f>
        <v>1.4665757162346521E-2</v>
      </c>
      <c r="I38" s="195"/>
      <c r="J38" s="209">
        <f>SUM(J39:J40)</f>
        <v>0</v>
      </c>
      <c r="K38" s="208">
        <f>J38/$J$10</f>
        <v>0</v>
      </c>
      <c r="L38" s="195"/>
      <c r="M38" s="210">
        <f>SUM(M39:M40)</f>
        <v>45</v>
      </c>
      <c r="N38" s="208">
        <f>M38/$M$10</f>
        <v>1.2853470437017995E-2</v>
      </c>
    </row>
    <row r="39" spans="1:14" x14ac:dyDescent="0.35">
      <c r="A39" s="205"/>
      <c r="B39" s="44" t="s">
        <v>138</v>
      </c>
      <c r="C39" s="180"/>
      <c r="D39" s="139">
        <v>0</v>
      </c>
      <c r="E39" s="140">
        <f>D39/D38</f>
        <v>0</v>
      </c>
      <c r="F39" s="180"/>
      <c r="G39" s="141">
        <v>15</v>
      </c>
      <c r="H39" s="140">
        <f>G39/G38</f>
        <v>0.34883720930232559</v>
      </c>
      <c r="I39" s="180"/>
      <c r="J39" s="139">
        <v>0</v>
      </c>
      <c r="K39" s="140">
        <f t="shared" ref="K39:K40" si="18">J39/$J$18</f>
        <v>0</v>
      </c>
      <c r="L39" s="180"/>
      <c r="M39" s="186">
        <f>SUM(D39,G39,J39)</f>
        <v>15</v>
      </c>
      <c r="N39" s="140">
        <f>M39/M38</f>
        <v>0.33333333333333331</v>
      </c>
    </row>
    <row r="40" spans="1:14" x14ac:dyDescent="0.35">
      <c r="A40" s="205"/>
      <c r="B40" s="214" t="s">
        <v>139</v>
      </c>
      <c r="C40" s="180"/>
      <c r="D40" s="146">
        <v>2</v>
      </c>
      <c r="E40" s="212">
        <f>D40/D38</f>
        <v>1</v>
      </c>
      <c r="F40" s="180"/>
      <c r="G40" s="148">
        <v>28</v>
      </c>
      <c r="H40" s="212">
        <f>G40/G38</f>
        <v>0.65116279069767447</v>
      </c>
      <c r="I40" s="180"/>
      <c r="J40" s="146">
        <v>0</v>
      </c>
      <c r="K40" s="212">
        <f t="shared" si="18"/>
        <v>0</v>
      </c>
      <c r="L40" s="180"/>
      <c r="M40" s="213">
        <f>SUM(D40,G40,J40)</f>
        <v>30</v>
      </c>
      <c r="N40" s="212">
        <f>M40/M38</f>
        <v>0.66666666666666663</v>
      </c>
    </row>
    <row r="41" spans="1:14" ht="10" customHeight="1" x14ac:dyDescent="0.35">
      <c r="A41" s="158"/>
      <c r="B41" s="131"/>
      <c r="C41" s="131"/>
      <c r="D41" s="176"/>
      <c r="E41" s="176"/>
      <c r="F41" s="131"/>
      <c r="G41" s="176"/>
      <c r="H41" s="176"/>
      <c r="I41" s="131"/>
      <c r="J41" s="176"/>
      <c r="K41" s="176"/>
      <c r="L41" s="131"/>
      <c r="M41" s="176"/>
      <c r="N41" s="176"/>
    </row>
    <row r="42" spans="1:14" s="245" customFormat="1" ht="15" customHeight="1" x14ac:dyDescent="0.35">
      <c r="A42" s="243"/>
      <c r="B42" s="244" t="s">
        <v>344</v>
      </c>
      <c r="C42" s="195"/>
      <c r="D42" s="207">
        <f>SUM(D43:D44)</f>
        <v>0</v>
      </c>
      <c r="E42" s="208">
        <f>D42/D10</f>
        <v>0</v>
      </c>
      <c r="F42" s="195"/>
      <c r="G42" s="209">
        <f>SUM(G43:G44)</f>
        <v>33</v>
      </c>
      <c r="H42" s="208">
        <f>G42/$G$10</f>
        <v>1.1255115961800819E-2</v>
      </c>
      <c r="I42" s="195"/>
      <c r="J42" s="209">
        <f>SUM(J43:J44)</f>
        <v>0</v>
      </c>
      <c r="K42" s="208">
        <f>J42/$J$10</f>
        <v>0</v>
      </c>
      <c r="L42" s="195"/>
      <c r="M42" s="210">
        <f>SUM(M43:M44)</f>
        <v>33</v>
      </c>
      <c r="N42" s="208">
        <f>M42/$M$10</f>
        <v>9.4258783204798635E-3</v>
      </c>
    </row>
    <row r="43" spans="1:14" x14ac:dyDescent="0.35">
      <c r="A43" s="205"/>
      <c r="B43" s="44" t="s">
        <v>138</v>
      </c>
      <c r="C43" s="180"/>
      <c r="D43" s="139">
        <v>0</v>
      </c>
      <c r="E43" s="140">
        <v>0</v>
      </c>
      <c r="F43" s="180"/>
      <c r="G43" s="141">
        <v>18</v>
      </c>
      <c r="H43" s="140">
        <f>G43/G42</f>
        <v>0.54545454545454541</v>
      </c>
      <c r="I43" s="180"/>
      <c r="J43" s="139">
        <v>0</v>
      </c>
      <c r="K43" s="140">
        <f>IFERROR(J43/$J$22,0)</f>
        <v>0</v>
      </c>
      <c r="L43" s="180"/>
      <c r="M43" s="186">
        <f>SUM(D43,G43,J43)</f>
        <v>18</v>
      </c>
      <c r="N43" s="140">
        <f>M43/M42</f>
        <v>0.54545454545454541</v>
      </c>
    </row>
    <row r="44" spans="1:14" x14ac:dyDescent="0.35">
      <c r="A44" s="205"/>
      <c r="B44" s="214" t="s">
        <v>139</v>
      </c>
      <c r="C44" s="180"/>
      <c r="D44" s="146">
        <v>0</v>
      </c>
      <c r="E44" s="212">
        <v>0</v>
      </c>
      <c r="F44" s="180"/>
      <c r="G44" s="148">
        <v>15</v>
      </c>
      <c r="H44" s="212">
        <f>G44/G42</f>
        <v>0.45454545454545453</v>
      </c>
      <c r="I44" s="180"/>
      <c r="J44" s="146">
        <v>0</v>
      </c>
      <c r="K44" s="212">
        <f>IFERROR(J44/$J$22,0)</f>
        <v>0</v>
      </c>
      <c r="L44" s="180"/>
      <c r="M44" s="213">
        <f>SUM(D44,G44,J44)</f>
        <v>15</v>
      </c>
      <c r="N44" s="212">
        <f>M44/M42</f>
        <v>0.45454545454545453</v>
      </c>
    </row>
    <row r="45" spans="1:14" ht="10" customHeight="1" x14ac:dyDescent="0.35">
      <c r="A45" s="158"/>
      <c r="B45" s="131"/>
      <c r="C45" s="131"/>
      <c r="D45" s="176"/>
      <c r="E45" s="176"/>
      <c r="F45" s="131"/>
      <c r="G45" s="176"/>
      <c r="H45" s="176"/>
      <c r="I45" s="131"/>
      <c r="J45" s="176"/>
      <c r="K45" s="176"/>
      <c r="L45" s="131"/>
      <c r="M45" s="176"/>
      <c r="N45" s="176"/>
    </row>
    <row r="46" spans="1:14" s="245" customFormat="1" ht="15" customHeight="1" x14ac:dyDescent="0.35">
      <c r="A46" s="243"/>
      <c r="B46" s="244" t="s">
        <v>345</v>
      </c>
      <c r="C46" s="195"/>
      <c r="D46" s="207">
        <f>SUM(D47:D48)</f>
        <v>11</v>
      </c>
      <c r="E46" s="208">
        <f>D46/D10</f>
        <v>2.186878727634195E-2</v>
      </c>
      <c r="F46" s="195"/>
      <c r="G46" s="209">
        <f>SUM(G47:G48)</f>
        <v>52</v>
      </c>
      <c r="H46" s="208">
        <f>G46/$G$10</f>
        <v>1.7735334242837655E-2</v>
      </c>
      <c r="I46" s="195"/>
      <c r="J46" s="209">
        <f>SUM(J47:J48)</f>
        <v>0</v>
      </c>
      <c r="K46" s="208">
        <f>J46/$J$10</f>
        <v>0</v>
      </c>
      <c r="L46" s="195"/>
      <c r="M46" s="210">
        <f>SUM(M47:M48)</f>
        <v>63</v>
      </c>
      <c r="N46" s="208">
        <f>M46/$M$10</f>
        <v>1.7994858611825194E-2</v>
      </c>
    </row>
    <row r="47" spans="1:14" x14ac:dyDescent="0.35">
      <c r="A47" s="205"/>
      <c r="B47" s="44" t="s">
        <v>138</v>
      </c>
      <c r="C47" s="180"/>
      <c r="D47" s="139">
        <v>9</v>
      </c>
      <c r="E47" s="140">
        <f>D47/D46</f>
        <v>0.81818181818181823</v>
      </c>
      <c r="F47" s="180"/>
      <c r="G47" s="141">
        <v>27</v>
      </c>
      <c r="H47" s="140">
        <f>G47/G46</f>
        <v>0.51923076923076927</v>
      </c>
      <c r="I47" s="180"/>
      <c r="J47" s="139">
        <v>0</v>
      </c>
      <c r="K47" s="140">
        <f>IFERROR(J47/$J$26,0)</f>
        <v>0</v>
      </c>
      <c r="L47" s="180"/>
      <c r="M47" s="186">
        <f>SUM(D47,G47,J47)</f>
        <v>36</v>
      </c>
      <c r="N47" s="140">
        <f>M47/M46</f>
        <v>0.5714285714285714</v>
      </c>
    </row>
    <row r="48" spans="1:14" x14ac:dyDescent="0.35">
      <c r="A48" s="205"/>
      <c r="B48" s="214" t="s">
        <v>139</v>
      </c>
      <c r="C48" s="180"/>
      <c r="D48" s="146">
        <v>2</v>
      </c>
      <c r="E48" s="212">
        <f>D48/D46</f>
        <v>0.18181818181818182</v>
      </c>
      <c r="F48" s="180"/>
      <c r="G48" s="148">
        <v>25</v>
      </c>
      <c r="H48" s="212">
        <f>G48/G46</f>
        <v>0.48076923076923078</v>
      </c>
      <c r="I48" s="180"/>
      <c r="J48" s="146">
        <v>0</v>
      </c>
      <c r="K48" s="212">
        <f>IFERROR(J48/$J$26,0)</f>
        <v>0</v>
      </c>
      <c r="L48" s="180"/>
      <c r="M48" s="213">
        <f>SUM(D48,G48,J48)</f>
        <v>27</v>
      </c>
      <c r="N48" s="212">
        <f>M48/M46</f>
        <v>0.42857142857142855</v>
      </c>
    </row>
    <row r="49" spans="1:14" ht="10" customHeight="1" x14ac:dyDescent="0.35">
      <c r="A49" s="158"/>
      <c r="B49" s="131"/>
      <c r="C49" s="131"/>
      <c r="D49" s="176"/>
      <c r="E49" s="176"/>
      <c r="F49" s="131"/>
      <c r="G49" s="176"/>
      <c r="H49" s="176"/>
      <c r="I49" s="131"/>
      <c r="J49" s="176"/>
      <c r="K49" s="176"/>
      <c r="L49" s="131"/>
      <c r="M49" s="176"/>
      <c r="N49" s="176"/>
    </row>
    <row r="50" spans="1:14" s="245" customFormat="1" ht="15" customHeight="1" x14ac:dyDescent="0.35">
      <c r="A50" s="243"/>
      <c r="B50" s="244" t="s">
        <v>346</v>
      </c>
      <c r="C50" s="195"/>
      <c r="D50" s="207">
        <f>SUM(D51:D52)</f>
        <v>6</v>
      </c>
      <c r="E50" s="208">
        <f>D50/$D$10</f>
        <v>1.1928429423459244E-2</v>
      </c>
      <c r="F50" s="195"/>
      <c r="G50" s="209">
        <f>SUM(G51:G52)</f>
        <v>32</v>
      </c>
      <c r="H50" s="208">
        <f>G50/$G$10</f>
        <v>1.0914051841746248E-2</v>
      </c>
      <c r="I50" s="195"/>
      <c r="J50" s="209">
        <f>SUM(J51:J52)</f>
        <v>0</v>
      </c>
      <c r="K50" s="208">
        <f>J50/$J$10</f>
        <v>0</v>
      </c>
      <c r="L50" s="195"/>
      <c r="M50" s="210">
        <f>SUM(M51:M52)</f>
        <v>38</v>
      </c>
      <c r="N50" s="208">
        <f>M50/$M$10</f>
        <v>1.0854041702370752E-2</v>
      </c>
    </row>
    <row r="51" spans="1:14" x14ac:dyDescent="0.35">
      <c r="A51" s="205"/>
      <c r="B51" s="44" t="s">
        <v>138</v>
      </c>
      <c r="C51" s="180"/>
      <c r="D51" s="139">
        <v>2</v>
      </c>
      <c r="E51" s="140">
        <f>D51/D50</f>
        <v>0.33333333333333331</v>
      </c>
      <c r="F51" s="180"/>
      <c r="G51" s="141">
        <v>11</v>
      </c>
      <c r="H51" s="140">
        <f>G51/G50</f>
        <v>0.34375</v>
      </c>
      <c r="I51" s="180"/>
      <c r="J51" s="139">
        <v>0</v>
      </c>
      <c r="K51" s="140">
        <f>J51/$J$30</f>
        <v>0</v>
      </c>
      <c r="L51" s="180"/>
      <c r="M51" s="186">
        <f>SUM(D51,G51,J51)</f>
        <v>13</v>
      </c>
      <c r="N51" s="140">
        <f>M51/M50</f>
        <v>0.34210526315789475</v>
      </c>
    </row>
    <row r="52" spans="1:14" x14ac:dyDescent="0.35">
      <c r="A52" s="205"/>
      <c r="B52" s="214" t="s">
        <v>139</v>
      </c>
      <c r="C52" s="180"/>
      <c r="D52" s="146">
        <v>4</v>
      </c>
      <c r="E52" s="212">
        <f>D52/D50</f>
        <v>0.66666666666666663</v>
      </c>
      <c r="F52" s="180"/>
      <c r="G52" s="148">
        <v>21</v>
      </c>
      <c r="H52" s="212">
        <f>G52/G50</f>
        <v>0.65625</v>
      </c>
      <c r="I52" s="180"/>
      <c r="J52" s="146">
        <v>0</v>
      </c>
      <c r="K52" s="212">
        <f>J52/$J$30</f>
        <v>0</v>
      </c>
      <c r="L52" s="180"/>
      <c r="M52" s="213">
        <f>SUM(D52,G52,J52)</f>
        <v>25</v>
      </c>
      <c r="N52" s="212">
        <f>M52/M50</f>
        <v>0.65789473684210531</v>
      </c>
    </row>
    <row r="53" spans="1:14" ht="10" customHeight="1" x14ac:dyDescent="0.35">
      <c r="A53" s="158"/>
      <c r="B53" s="131"/>
      <c r="C53" s="131"/>
      <c r="D53" s="176"/>
      <c r="E53" s="176"/>
      <c r="F53" s="131"/>
      <c r="G53" s="176"/>
      <c r="H53" s="176"/>
      <c r="I53" s="131"/>
      <c r="J53" s="176"/>
      <c r="K53" s="176"/>
      <c r="L53" s="131"/>
      <c r="M53" s="176"/>
      <c r="N53" s="176"/>
    </row>
    <row r="54" spans="1:14" s="245" customFormat="1" ht="27" customHeight="1" x14ac:dyDescent="0.35">
      <c r="A54" s="243"/>
      <c r="B54" s="311" t="s">
        <v>347</v>
      </c>
      <c r="C54" s="195"/>
      <c r="D54" s="207">
        <f>SUM(D55:D56)</f>
        <v>53</v>
      </c>
      <c r="E54" s="208">
        <f>D54/$D$10</f>
        <v>0.10536779324055666</v>
      </c>
      <c r="F54" s="195"/>
      <c r="G54" s="209">
        <f>SUM(G55:G56)</f>
        <v>713</v>
      </c>
      <c r="H54" s="208">
        <f>G54/$G$10</f>
        <v>0.24317871759890861</v>
      </c>
      <c r="I54" s="195"/>
      <c r="J54" s="207">
        <f>SUM(J55:J56)</f>
        <v>0</v>
      </c>
      <c r="K54" s="208">
        <f>J54/$J$10</f>
        <v>0</v>
      </c>
      <c r="L54" s="195"/>
      <c r="M54" s="210">
        <f>SUM(M55:M56)</f>
        <v>766</v>
      </c>
      <c r="N54" s="208">
        <f>M54/$M$10</f>
        <v>0.21879463010568409</v>
      </c>
    </row>
    <row r="55" spans="1:14" x14ac:dyDescent="0.35">
      <c r="A55" s="205"/>
      <c r="B55" s="44" t="s">
        <v>138</v>
      </c>
      <c r="C55" s="180"/>
      <c r="D55" s="139">
        <v>11</v>
      </c>
      <c r="E55" s="140">
        <f>D55/D54</f>
        <v>0.20754716981132076</v>
      </c>
      <c r="F55" s="180"/>
      <c r="G55" s="141">
        <v>99</v>
      </c>
      <c r="H55" s="140">
        <f>G55/G54</f>
        <v>0.13884992987377279</v>
      </c>
      <c r="I55" s="180"/>
      <c r="J55" s="139">
        <v>0</v>
      </c>
      <c r="K55" s="140">
        <f>IFERROR(J55/$J$34,0)</f>
        <v>0</v>
      </c>
      <c r="L55" s="180"/>
      <c r="M55" s="186">
        <f>SUM(D55,G55,J55)</f>
        <v>110</v>
      </c>
      <c r="N55" s="140">
        <f>M55/M54</f>
        <v>0.14360313315926893</v>
      </c>
    </row>
    <row r="56" spans="1:14" ht="15" thickBot="1" x14ac:dyDescent="0.4">
      <c r="A56" s="205"/>
      <c r="B56" s="216" t="s">
        <v>139</v>
      </c>
      <c r="C56" s="180"/>
      <c r="D56" s="192">
        <v>42</v>
      </c>
      <c r="E56" s="190">
        <f>D56/D54</f>
        <v>0.79245283018867929</v>
      </c>
      <c r="F56" s="180"/>
      <c r="G56" s="191">
        <v>614</v>
      </c>
      <c r="H56" s="190">
        <f>G56/G54</f>
        <v>0.86115007012622724</v>
      </c>
      <c r="I56" s="180"/>
      <c r="J56" s="192">
        <v>0</v>
      </c>
      <c r="K56" s="190">
        <f>IFERROR(J56/$J$34,0)</f>
        <v>0</v>
      </c>
      <c r="L56" s="180"/>
      <c r="M56" s="189">
        <f>SUM(D56,G56,J56)</f>
        <v>656</v>
      </c>
      <c r="N56" s="190">
        <f>M56/M54</f>
        <v>0.85639686684073102</v>
      </c>
    </row>
    <row r="57" spans="1:14" s="1" customFormat="1" ht="12" customHeight="1" thickTop="1" x14ac:dyDescent="0.25">
      <c r="D57" s="120"/>
      <c r="E57" s="155"/>
      <c r="F57" s="156"/>
      <c r="G57" s="156"/>
      <c r="H57" s="155"/>
      <c r="I57" s="155"/>
      <c r="J57" s="156"/>
      <c r="K57" s="156"/>
      <c r="L57" s="79"/>
      <c r="M57" s="79"/>
    </row>
    <row r="58" spans="1:14" s="1" customFormat="1" ht="12" customHeight="1" x14ac:dyDescent="0.25">
      <c r="B58" s="471" t="s">
        <v>203</v>
      </c>
      <c r="C58" s="471"/>
      <c r="D58" s="471"/>
      <c r="E58" s="471"/>
      <c r="F58" s="471"/>
      <c r="G58" s="471"/>
      <c r="H58" s="471"/>
      <c r="I58" s="471"/>
      <c r="J58" s="471"/>
      <c r="K58" s="471"/>
      <c r="L58" s="471"/>
      <c r="M58" s="471"/>
    </row>
    <row r="59" spans="1:14" s="1" customFormat="1" ht="12" customHeight="1" x14ac:dyDescent="0.25">
      <c r="B59" s="157" t="s">
        <v>46</v>
      </c>
      <c r="D59" s="120"/>
      <c r="E59" s="157"/>
      <c r="F59" s="157"/>
      <c r="G59" s="158"/>
      <c r="H59" s="157"/>
      <c r="I59" s="157"/>
      <c r="J59" s="157"/>
      <c r="K59" s="158"/>
      <c r="L59" s="107"/>
      <c r="M59" s="107"/>
    </row>
    <row r="60" spans="1:14" s="1" customFormat="1" ht="12" customHeight="1" x14ac:dyDescent="0.25">
      <c r="B60" s="159" t="s">
        <v>47</v>
      </c>
      <c r="D60" s="120"/>
      <c r="E60" s="159"/>
      <c r="F60" s="159"/>
      <c r="G60" s="158"/>
      <c r="H60" s="159"/>
      <c r="I60" s="159"/>
      <c r="J60" s="159"/>
      <c r="K60" s="158"/>
      <c r="L60" s="107"/>
      <c r="M60" s="107"/>
    </row>
    <row r="61" spans="1:14" s="1" customFormat="1" ht="12" customHeight="1" x14ac:dyDescent="0.25">
      <c r="B61" s="107"/>
      <c r="D61" s="120"/>
      <c r="E61" s="107"/>
      <c r="F61" s="107"/>
      <c r="G61" s="107"/>
      <c r="H61" s="107"/>
      <c r="I61" s="107"/>
      <c r="J61" s="107"/>
      <c r="K61" s="107"/>
      <c r="L61" s="107"/>
      <c r="M61" s="107"/>
    </row>
    <row r="62" spans="1:14" s="1" customFormat="1" ht="12" customHeight="1" x14ac:dyDescent="0.25">
      <c r="B62" s="473" t="s">
        <v>335</v>
      </c>
      <c r="C62" s="473"/>
      <c r="D62" s="473"/>
      <c r="E62" s="473"/>
      <c r="F62" s="473"/>
      <c r="G62" s="473"/>
      <c r="H62" s="473"/>
      <c r="I62" s="473"/>
      <c r="J62" s="473"/>
      <c r="K62" s="473"/>
      <c r="L62" s="473"/>
      <c r="M62" s="473"/>
    </row>
    <row r="63" spans="1:14" s="1" customFormat="1" ht="12.5" x14ac:dyDescent="0.25">
      <c r="E63" s="158"/>
    </row>
    <row r="64" spans="1:14" s="1" customFormat="1" ht="12" customHeight="1" x14ac:dyDescent="0.25">
      <c r="E64" s="158"/>
    </row>
  </sheetData>
  <customSheetViews>
    <customSheetView guid="{2806289E-E2A8-4B9B-A15C-380DC7171E03}" showPageBreaks="1" showGridLines="0" view="pageLayout" topLeftCell="A13">
      <selection activeCell="B36" sqref="B36"/>
      <pageMargins left="0.75" right="0.75" top="0.75" bottom="0.75" header="0.5" footer="0.5"/>
      <pageSetup orientation="portrait" r:id="rId1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  <customSheetView guid="{F3B5803E-F644-4017-98FB-3DB746882656}" showPageBreaks="1" showGridLines="0" view="pageLayout" topLeftCell="A9">
      <selection activeCell="K34" sqref="K34"/>
      <pageMargins left="0.75" right="0.75" top="0.75" bottom="0.75" header="0.5" footer="0.5"/>
      <pageSetup orientation="portrait" r:id="rId2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</customSheetViews>
  <mergeCells count="11">
    <mergeCell ref="B58:M58"/>
    <mergeCell ref="B62:M62"/>
    <mergeCell ref="B4:N4"/>
    <mergeCell ref="D6:E6"/>
    <mergeCell ref="G6:H6"/>
    <mergeCell ref="J6:K6"/>
    <mergeCell ref="M6:N6"/>
    <mergeCell ref="D7:E7"/>
    <mergeCell ref="G7:H7"/>
    <mergeCell ref="J7:K7"/>
    <mergeCell ref="M7:N7"/>
  </mergeCells>
  <hyperlinks>
    <hyperlink ref="B2" location="ToC!A1" display="Table of Contents" xr:uid="{75ADF646-30FF-467D-801B-5FD50517D87C}"/>
  </hyperlinks>
  <pageMargins left="0.75" right="0.75" top="0.75" bottom="0.75" header="0.5" footer="0.5"/>
  <pageSetup orientation="portrait" r:id="rId3"/>
  <headerFooter>
    <oddHeader>&amp;L&amp;"Arial,Italic"&amp;10ADEA Survey of Allied Dental Program Directors, 2018 Summary and Results</oddHeader>
    <oddFooter>&amp;L&amp;"Arial,Regular"&amp;10July 2019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  <pageSetUpPr autoPageBreaks="0"/>
  </sheetPr>
  <dimension ref="A1:M53"/>
  <sheetViews>
    <sheetView showGridLines="0" showWhiteSpace="0" zoomScaleNormal="100" workbookViewId="0"/>
  </sheetViews>
  <sheetFormatPr defaultColWidth="8.7265625" defaultRowHeight="15" customHeight="1" x14ac:dyDescent="0.25"/>
  <cols>
    <col min="1" max="1" width="2.26953125" style="1" customWidth="1"/>
    <col min="2" max="2" width="32.453125" style="1" customWidth="1"/>
    <col min="3" max="3" width="2" style="1" customWidth="1"/>
    <col min="4" max="4" width="13.453125" style="1" customWidth="1"/>
    <col min="5" max="5" width="1.453125" style="1" customWidth="1"/>
    <col min="6" max="6" width="12.453125" style="2" customWidth="1"/>
    <col min="7" max="7" width="11" style="2" customWidth="1"/>
    <col min="8" max="8" width="1.453125" style="1" customWidth="1"/>
    <col min="9" max="12" width="8.7265625" style="1"/>
    <col min="13" max="13" width="7.54296875" style="1" customWidth="1"/>
    <col min="14" max="229" width="8.7265625" style="1"/>
    <col min="230" max="230" width="28.81640625" style="1" customWidth="1"/>
    <col min="231" max="231" width="24.7265625" style="1" customWidth="1"/>
    <col min="232" max="232" width="22.7265625" style="1" customWidth="1"/>
    <col min="233" max="233" width="8.7265625" style="1"/>
    <col min="234" max="234" width="17.453125" style="1" customWidth="1"/>
    <col min="235" max="235" width="8.7265625" style="1"/>
    <col min="236" max="236" width="14.7265625" style="1" bestFit="1" customWidth="1"/>
    <col min="237" max="485" width="8.7265625" style="1"/>
    <col min="486" max="486" width="28.81640625" style="1" customWidth="1"/>
    <col min="487" max="487" width="24.7265625" style="1" customWidth="1"/>
    <col min="488" max="488" width="22.7265625" style="1" customWidth="1"/>
    <col min="489" max="489" width="8.7265625" style="1"/>
    <col min="490" max="490" width="17.453125" style="1" customWidth="1"/>
    <col min="491" max="491" width="8.7265625" style="1"/>
    <col min="492" max="492" width="14.7265625" style="1" bestFit="1" customWidth="1"/>
    <col min="493" max="741" width="8.7265625" style="1"/>
    <col min="742" max="742" width="28.81640625" style="1" customWidth="1"/>
    <col min="743" max="743" width="24.7265625" style="1" customWidth="1"/>
    <col min="744" max="744" width="22.7265625" style="1" customWidth="1"/>
    <col min="745" max="745" width="8.7265625" style="1"/>
    <col min="746" max="746" width="17.453125" style="1" customWidth="1"/>
    <col min="747" max="747" width="8.7265625" style="1"/>
    <col min="748" max="748" width="14.7265625" style="1" bestFit="1" customWidth="1"/>
    <col min="749" max="997" width="8.7265625" style="1"/>
    <col min="998" max="998" width="28.81640625" style="1" customWidth="1"/>
    <col min="999" max="999" width="24.7265625" style="1" customWidth="1"/>
    <col min="1000" max="1000" width="22.7265625" style="1" customWidth="1"/>
    <col min="1001" max="1001" width="8.7265625" style="1"/>
    <col min="1002" max="1002" width="17.453125" style="1" customWidth="1"/>
    <col min="1003" max="1003" width="8.7265625" style="1"/>
    <col min="1004" max="1004" width="14.7265625" style="1" bestFit="1" customWidth="1"/>
    <col min="1005" max="1253" width="8.7265625" style="1"/>
    <col min="1254" max="1254" width="28.81640625" style="1" customWidth="1"/>
    <col min="1255" max="1255" width="24.7265625" style="1" customWidth="1"/>
    <col min="1256" max="1256" width="22.7265625" style="1" customWidth="1"/>
    <col min="1257" max="1257" width="8.7265625" style="1"/>
    <col min="1258" max="1258" width="17.453125" style="1" customWidth="1"/>
    <col min="1259" max="1259" width="8.7265625" style="1"/>
    <col min="1260" max="1260" width="14.7265625" style="1" bestFit="1" customWidth="1"/>
    <col min="1261" max="1509" width="8.7265625" style="1"/>
    <col min="1510" max="1510" width="28.81640625" style="1" customWidth="1"/>
    <col min="1511" max="1511" width="24.7265625" style="1" customWidth="1"/>
    <col min="1512" max="1512" width="22.7265625" style="1" customWidth="1"/>
    <col min="1513" max="1513" width="8.7265625" style="1"/>
    <col min="1514" max="1514" width="17.453125" style="1" customWidth="1"/>
    <col min="1515" max="1515" width="8.7265625" style="1"/>
    <col min="1516" max="1516" width="14.7265625" style="1" bestFit="1" customWidth="1"/>
    <col min="1517" max="1765" width="8.7265625" style="1"/>
    <col min="1766" max="1766" width="28.81640625" style="1" customWidth="1"/>
    <col min="1767" max="1767" width="24.7265625" style="1" customWidth="1"/>
    <col min="1768" max="1768" width="22.7265625" style="1" customWidth="1"/>
    <col min="1769" max="1769" width="8.7265625" style="1"/>
    <col min="1770" max="1770" width="17.453125" style="1" customWidth="1"/>
    <col min="1771" max="1771" width="8.7265625" style="1"/>
    <col min="1772" max="1772" width="14.7265625" style="1" bestFit="1" customWidth="1"/>
    <col min="1773" max="2021" width="8.7265625" style="1"/>
    <col min="2022" max="2022" width="28.81640625" style="1" customWidth="1"/>
    <col min="2023" max="2023" width="24.7265625" style="1" customWidth="1"/>
    <col min="2024" max="2024" width="22.7265625" style="1" customWidth="1"/>
    <col min="2025" max="2025" width="8.7265625" style="1"/>
    <col min="2026" max="2026" width="17.453125" style="1" customWidth="1"/>
    <col min="2027" max="2027" width="8.7265625" style="1"/>
    <col min="2028" max="2028" width="14.7265625" style="1" bestFit="1" customWidth="1"/>
    <col min="2029" max="2277" width="8.7265625" style="1"/>
    <col min="2278" max="2278" width="28.81640625" style="1" customWidth="1"/>
    <col min="2279" max="2279" width="24.7265625" style="1" customWidth="1"/>
    <col min="2280" max="2280" width="22.7265625" style="1" customWidth="1"/>
    <col min="2281" max="2281" width="8.7265625" style="1"/>
    <col min="2282" max="2282" width="17.453125" style="1" customWidth="1"/>
    <col min="2283" max="2283" width="8.7265625" style="1"/>
    <col min="2284" max="2284" width="14.7265625" style="1" bestFit="1" customWidth="1"/>
    <col min="2285" max="2533" width="8.7265625" style="1"/>
    <col min="2534" max="2534" width="28.81640625" style="1" customWidth="1"/>
    <col min="2535" max="2535" width="24.7265625" style="1" customWidth="1"/>
    <col min="2536" max="2536" width="22.7265625" style="1" customWidth="1"/>
    <col min="2537" max="2537" width="8.7265625" style="1"/>
    <col min="2538" max="2538" width="17.453125" style="1" customWidth="1"/>
    <col min="2539" max="2539" width="8.7265625" style="1"/>
    <col min="2540" max="2540" width="14.7265625" style="1" bestFit="1" customWidth="1"/>
    <col min="2541" max="2789" width="8.7265625" style="1"/>
    <col min="2790" max="2790" width="28.81640625" style="1" customWidth="1"/>
    <col min="2791" max="2791" width="24.7265625" style="1" customWidth="1"/>
    <col min="2792" max="2792" width="22.7265625" style="1" customWidth="1"/>
    <col min="2793" max="2793" width="8.7265625" style="1"/>
    <col min="2794" max="2794" width="17.453125" style="1" customWidth="1"/>
    <col min="2795" max="2795" width="8.7265625" style="1"/>
    <col min="2796" max="2796" width="14.7265625" style="1" bestFit="1" customWidth="1"/>
    <col min="2797" max="3045" width="8.7265625" style="1"/>
    <col min="3046" max="3046" width="28.81640625" style="1" customWidth="1"/>
    <col min="3047" max="3047" width="24.7265625" style="1" customWidth="1"/>
    <col min="3048" max="3048" width="22.7265625" style="1" customWidth="1"/>
    <col min="3049" max="3049" width="8.7265625" style="1"/>
    <col min="3050" max="3050" width="17.453125" style="1" customWidth="1"/>
    <col min="3051" max="3051" width="8.7265625" style="1"/>
    <col min="3052" max="3052" width="14.7265625" style="1" bestFit="1" customWidth="1"/>
    <col min="3053" max="3301" width="8.7265625" style="1"/>
    <col min="3302" max="3302" width="28.81640625" style="1" customWidth="1"/>
    <col min="3303" max="3303" width="24.7265625" style="1" customWidth="1"/>
    <col min="3304" max="3304" width="22.7265625" style="1" customWidth="1"/>
    <col min="3305" max="3305" width="8.7265625" style="1"/>
    <col min="3306" max="3306" width="17.453125" style="1" customWidth="1"/>
    <col min="3307" max="3307" width="8.7265625" style="1"/>
    <col min="3308" max="3308" width="14.7265625" style="1" bestFit="1" customWidth="1"/>
    <col min="3309" max="3557" width="8.7265625" style="1"/>
    <col min="3558" max="3558" width="28.81640625" style="1" customWidth="1"/>
    <col min="3559" max="3559" width="24.7265625" style="1" customWidth="1"/>
    <col min="3560" max="3560" width="22.7265625" style="1" customWidth="1"/>
    <col min="3561" max="3561" width="8.7265625" style="1"/>
    <col min="3562" max="3562" width="17.453125" style="1" customWidth="1"/>
    <col min="3563" max="3563" width="8.7265625" style="1"/>
    <col min="3564" max="3564" width="14.7265625" style="1" bestFit="1" customWidth="1"/>
    <col min="3565" max="3813" width="8.7265625" style="1"/>
    <col min="3814" max="3814" width="28.81640625" style="1" customWidth="1"/>
    <col min="3815" max="3815" width="24.7265625" style="1" customWidth="1"/>
    <col min="3816" max="3816" width="22.7265625" style="1" customWidth="1"/>
    <col min="3817" max="3817" width="8.7265625" style="1"/>
    <col min="3818" max="3818" width="17.453125" style="1" customWidth="1"/>
    <col min="3819" max="3819" width="8.7265625" style="1"/>
    <col min="3820" max="3820" width="14.7265625" style="1" bestFit="1" customWidth="1"/>
    <col min="3821" max="4069" width="8.7265625" style="1"/>
    <col min="4070" max="4070" width="28.81640625" style="1" customWidth="1"/>
    <col min="4071" max="4071" width="24.7265625" style="1" customWidth="1"/>
    <col min="4072" max="4072" width="22.7265625" style="1" customWidth="1"/>
    <col min="4073" max="4073" width="8.7265625" style="1"/>
    <col min="4074" max="4074" width="17.453125" style="1" customWidth="1"/>
    <col min="4075" max="4075" width="8.7265625" style="1"/>
    <col min="4076" max="4076" width="14.7265625" style="1" bestFit="1" customWidth="1"/>
    <col min="4077" max="4325" width="8.7265625" style="1"/>
    <col min="4326" max="4326" width="28.81640625" style="1" customWidth="1"/>
    <col min="4327" max="4327" width="24.7265625" style="1" customWidth="1"/>
    <col min="4328" max="4328" width="22.7265625" style="1" customWidth="1"/>
    <col min="4329" max="4329" width="8.7265625" style="1"/>
    <col min="4330" max="4330" width="17.453125" style="1" customWidth="1"/>
    <col min="4331" max="4331" width="8.7265625" style="1"/>
    <col min="4332" max="4332" width="14.7265625" style="1" bestFit="1" customWidth="1"/>
    <col min="4333" max="4581" width="8.7265625" style="1"/>
    <col min="4582" max="4582" width="28.81640625" style="1" customWidth="1"/>
    <col min="4583" max="4583" width="24.7265625" style="1" customWidth="1"/>
    <col min="4584" max="4584" width="22.7265625" style="1" customWidth="1"/>
    <col min="4585" max="4585" width="8.7265625" style="1"/>
    <col min="4586" max="4586" width="17.453125" style="1" customWidth="1"/>
    <col min="4587" max="4587" width="8.7265625" style="1"/>
    <col min="4588" max="4588" width="14.7265625" style="1" bestFit="1" customWidth="1"/>
    <col min="4589" max="4837" width="8.7265625" style="1"/>
    <col min="4838" max="4838" width="28.81640625" style="1" customWidth="1"/>
    <col min="4839" max="4839" width="24.7265625" style="1" customWidth="1"/>
    <col min="4840" max="4840" width="22.7265625" style="1" customWidth="1"/>
    <col min="4841" max="4841" width="8.7265625" style="1"/>
    <col min="4842" max="4842" width="17.453125" style="1" customWidth="1"/>
    <col min="4843" max="4843" width="8.7265625" style="1"/>
    <col min="4844" max="4844" width="14.7265625" style="1" bestFit="1" customWidth="1"/>
    <col min="4845" max="5093" width="8.7265625" style="1"/>
    <col min="5094" max="5094" width="28.81640625" style="1" customWidth="1"/>
    <col min="5095" max="5095" width="24.7265625" style="1" customWidth="1"/>
    <col min="5096" max="5096" width="22.7265625" style="1" customWidth="1"/>
    <col min="5097" max="5097" width="8.7265625" style="1"/>
    <col min="5098" max="5098" width="17.453125" style="1" customWidth="1"/>
    <col min="5099" max="5099" width="8.7265625" style="1"/>
    <col min="5100" max="5100" width="14.7265625" style="1" bestFit="1" customWidth="1"/>
    <col min="5101" max="5349" width="8.7265625" style="1"/>
    <col min="5350" max="5350" width="28.81640625" style="1" customWidth="1"/>
    <col min="5351" max="5351" width="24.7265625" style="1" customWidth="1"/>
    <col min="5352" max="5352" width="22.7265625" style="1" customWidth="1"/>
    <col min="5353" max="5353" width="8.7265625" style="1"/>
    <col min="5354" max="5354" width="17.453125" style="1" customWidth="1"/>
    <col min="5355" max="5355" width="8.7265625" style="1"/>
    <col min="5356" max="5356" width="14.7265625" style="1" bestFit="1" customWidth="1"/>
    <col min="5357" max="5605" width="8.7265625" style="1"/>
    <col min="5606" max="5606" width="28.81640625" style="1" customWidth="1"/>
    <col min="5607" max="5607" width="24.7265625" style="1" customWidth="1"/>
    <col min="5608" max="5608" width="22.7265625" style="1" customWidth="1"/>
    <col min="5609" max="5609" width="8.7265625" style="1"/>
    <col min="5610" max="5610" width="17.453125" style="1" customWidth="1"/>
    <col min="5611" max="5611" width="8.7265625" style="1"/>
    <col min="5612" max="5612" width="14.7265625" style="1" bestFit="1" customWidth="1"/>
    <col min="5613" max="5861" width="8.7265625" style="1"/>
    <col min="5862" max="5862" width="28.81640625" style="1" customWidth="1"/>
    <col min="5863" max="5863" width="24.7265625" style="1" customWidth="1"/>
    <col min="5864" max="5864" width="22.7265625" style="1" customWidth="1"/>
    <col min="5865" max="5865" width="8.7265625" style="1"/>
    <col min="5866" max="5866" width="17.453125" style="1" customWidth="1"/>
    <col min="5867" max="5867" width="8.7265625" style="1"/>
    <col min="5868" max="5868" width="14.7265625" style="1" bestFit="1" customWidth="1"/>
    <col min="5869" max="6117" width="8.7265625" style="1"/>
    <col min="6118" max="6118" width="28.81640625" style="1" customWidth="1"/>
    <col min="6119" max="6119" width="24.7265625" style="1" customWidth="1"/>
    <col min="6120" max="6120" width="22.7265625" style="1" customWidth="1"/>
    <col min="6121" max="6121" width="8.7265625" style="1"/>
    <col min="6122" max="6122" width="17.453125" style="1" customWidth="1"/>
    <col min="6123" max="6123" width="8.7265625" style="1"/>
    <col min="6124" max="6124" width="14.7265625" style="1" bestFit="1" customWidth="1"/>
    <col min="6125" max="6373" width="8.7265625" style="1"/>
    <col min="6374" max="6374" width="28.81640625" style="1" customWidth="1"/>
    <col min="6375" max="6375" width="24.7265625" style="1" customWidth="1"/>
    <col min="6376" max="6376" width="22.7265625" style="1" customWidth="1"/>
    <col min="6377" max="6377" width="8.7265625" style="1"/>
    <col min="6378" max="6378" width="17.453125" style="1" customWidth="1"/>
    <col min="6379" max="6379" width="8.7265625" style="1"/>
    <col min="6380" max="6380" width="14.7265625" style="1" bestFit="1" customWidth="1"/>
    <col min="6381" max="6629" width="8.7265625" style="1"/>
    <col min="6630" max="6630" width="28.81640625" style="1" customWidth="1"/>
    <col min="6631" max="6631" width="24.7265625" style="1" customWidth="1"/>
    <col min="6632" max="6632" width="22.7265625" style="1" customWidth="1"/>
    <col min="6633" max="6633" width="8.7265625" style="1"/>
    <col min="6634" max="6634" width="17.453125" style="1" customWidth="1"/>
    <col min="6635" max="6635" width="8.7265625" style="1"/>
    <col min="6636" max="6636" width="14.7265625" style="1" bestFit="1" customWidth="1"/>
    <col min="6637" max="6885" width="8.7265625" style="1"/>
    <col min="6886" max="6886" width="28.81640625" style="1" customWidth="1"/>
    <col min="6887" max="6887" width="24.7265625" style="1" customWidth="1"/>
    <col min="6888" max="6888" width="22.7265625" style="1" customWidth="1"/>
    <col min="6889" max="6889" width="8.7265625" style="1"/>
    <col min="6890" max="6890" width="17.453125" style="1" customWidth="1"/>
    <col min="6891" max="6891" width="8.7265625" style="1"/>
    <col min="6892" max="6892" width="14.7265625" style="1" bestFit="1" customWidth="1"/>
    <col min="6893" max="7141" width="8.7265625" style="1"/>
    <col min="7142" max="7142" width="28.81640625" style="1" customWidth="1"/>
    <col min="7143" max="7143" width="24.7265625" style="1" customWidth="1"/>
    <col min="7144" max="7144" width="22.7265625" style="1" customWidth="1"/>
    <col min="7145" max="7145" width="8.7265625" style="1"/>
    <col min="7146" max="7146" width="17.453125" style="1" customWidth="1"/>
    <col min="7147" max="7147" width="8.7265625" style="1"/>
    <col min="7148" max="7148" width="14.7265625" style="1" bestFit="1" customWidth="1"/>
    <col min="7149" max="7397" width="8.7265625" style="1"/>
    <col min="7398" max="7398" width="28.81640625" style="1" customWidth="1"/>
    <col min="7399" max="7399" width="24.7265625" style="1" customWidth="1"/>
    <col min="7400" max="7400" width="22.7265625" style="1" customWidth="1"/>
    <col min="7401" max="7401" width="8.7265625" style="1"/>
    <col min="7402" max="7402" width="17.453125" style="1" customWidth="1"/>
    <col min="7403" max="7403" width="8.7265625" style="1"/>
    <col min="7404" max="7404" width="14.7265625" style="1" bestFit="1" customWidth="1"/>
    <col min="7405" max="7653" width="8.7265625" style="1"/>
    <col min="7654" max="7654" width="28.81640625" style="1" customWidth="1"/>
    <col min="7655" max="7655" width="24.7265625" style="1" customWidth="1"/>
    <col min="7656" max="7656" width="22.7265625" style="1" customWidth="1"/>
    <col min="7657" max="7657" width="8.7265625" style="1"/>
    <col min="7658" max="7658" width="17.453125" style="1" customWidth="1"/>
    <col min="7659" max="7659" width="8.7265625" style="1"/>
    <col min="7660" max="7660" width="14.7265625" style="1" bestFit="1" customWidth="1"/>
    <col min="7661" max="7909" width="8.7265625" style="1"/>
    <col min="7910" max="7910" width="28.81640625" style="1" customWidth="1"/>
    <col min="7911" max="7911" width="24.7265625" style="1" customWidth="1"/>
    <col min="7912" max="7912" width="22.7265625" style="1" customWidth="1"/>
    <col min="7913" max="7913" width="8.7265625" style="1"/>
    <col min="7914" max="7914" width="17.453125" style="1" customWidth="1"/>
    <col min="7915" max="7915" width="8.7265625" style="1"/>
    <col min="7916" max="7916" width="14.7265625" style="1" bestFit="1" customWidth="1"/>
    <col min="7917" max="8165" width="8.7265625" style="1"/>
    <col min="8166" max="8166" width="28.81640625" style="1" customWidth="1"/>
    <col min="8167" max="8167" width="24.7265625" style="1" customWidth="1"/>
    <col min="8168" max="8168" width="22.7265625" style="1" customWidth="1"/>
    <col min="8169" max="8169" width="8.7265625" style="1"/>
    <col min="8170" max="8170" width="17.453125" style="1" customWidth="1"/>
    <col min="8171" max="8171" width="8.7265625" style="1"/>
    <col min="8172" max="8172" width="14.7265625" style="1" bestFit="1" customWidth="1"/>
    <col min="8173" max="8421" width="8.7265625" style="1"/>
    <col min="8422" max="8422" width="28.81640625" style="1" customWidth="1"/>
    <col min="8423" max="8423" width="24.7265625" style="1" customWidth="1"/>
    <col min="8424" max="8424" width="22.7265625" style="1" customWidth="1"/>
    <col min="8425" max="8425" width="8.7265625" style="1"/>
    <col min="8426" max="8426" width="17.453125" style="1" customWidth="1"/>
    <col min="8427" max="8427" width="8.7265625" style="1"/>
    <col min="8428" max="8428" width="14.7265625" style="1" bestFit="1" customWidth="1"/>
    <col min="8429" max="8677" width="8.7265625" style="1"/>
    <col min="8678" max="8678" width="28.81640625" style="1" customWidth="1"/>
    <col min="8679" max="8679" width="24.7265625" style="1" customWidth="1"/>
    <col min="8680" max="8680" width="22.7265625" style="1" customWidth="1"/>
    <col min="8681" max="8681" width="8.7265625" style="1"/>
    <col min="8682" max="8682" width="17.453125" style="1" customWidth="1"/>
    <col min="8683" max="8683" width="8.7265625" style="1"/>
    <col min="8684" max="8684" width="14.7265625" style="1" bestFit="1" customWidth="1"/>
    <col min="8685" max="8933" width="8.7265625" style="1"/>
    <col min="8934" max="8934" width="28.81640625" style="1" customWidth="1"/>
    <col min="8935" max="8935" width="24.7265625" style="1" customWidth="1"/>
    <col min="8936" max="8936" width="22.7265625" style="1" customWidth="1"/>
    <col min="8937" max="8937" width="8.7265625" style="1"/>
    <col min="8938" max="8938" width="17.453125" style="1" customWidth="1"/>
    <col min="8939" max="8939" width="8.7265625" style="1"/>
    <col min="8940" max="8940" width="14.7265625" style="1" bestFit="1" customWidth="1"/>
    <col min="8941" max="9189" width="8.7265625" style="1"/>
    <col min="9190" max="9190" width="28.81640625" style="1" customWidth="1"/>
    <col min="9191" max="9191" width="24.7265625" style="1" customWidth="1"/>
    <col min="9192" max="9192" width="22.7265625" style="1" customWidth="1"/>
    <col min="9193" max="9193" width="8.7265625" style="1"/>
    <col min="9194" max="9194" width="17.453125" style="1" customWidth="1"/>
    <col min="9195" max="9195" width="8.7265625" style="1"/>
    <col min="9196" max="9196" width="14.7265625" style="1" bestFit="1" customWidth="1"/>
    <col min="9197" max="9445" width="8.7265625" style="1"/>
    <col min="9446" max="9446" width="28.81640625" style="1" customWidth="1"/>
    <col min="9447" max="9447" width="24.7265625" style="1" customWidth="1"/>
    <col min="9448" max="9448" width="22.7265625" style="1" customWidth="1"/>
    <col min="9449" max="9449" width="8.7265625" style="1"/>
    <col min="9450" max="9450" width="17.453125" style="1" customWidth="1"/>
    <col min="9451" max="9451" width="8.7265625" style="1"/>
    <col min="9452" max="9452" width="14.7265625" style="1" bestFit="1" customWidth="1"/>
    <col min="9453" max="9701" width="8.7265625" style="1"/>
    <col min="9702" max="9702" width="28.81640625" style="1" customWidth="1"/>
    <col min="9703" max="9703" width="24.7265625" style="1" customWidth="1"/>
    <col min="9704" max="9704" width="22.7265625" style="1" customWidth="1"/>
    <col min="9705" max="9705" width="8.7265625" style="1"/>
    <col min="9706" max="9706" width="17.453125" style="1" customWidth="1"/>
    <col min="9707" max="9707" width="8.7265625" style="1"/>
    <col min="9708" max="9708" width="14.7265625" style="1" bestFit="1" customWidth="1"/>
    <col min="9709" max="9957" width="8.7265625" style="1"/>
    <col min="9958" max="9958" width="28.81640625" style="1" customWidth="1"/>
    <col min="9959" max="9959" width="24.7265625" style="1" customWidth="1"/>
    <col min="9960" max="9960" width="22.7265625" style="1" customWidth="1"/>
    <col min="9961" max="9961" width="8.7265625" style="1"/>
    <col min="9962" max="9962" width="17.453125" style="1" customWidth="1"/>
    <col min="9963" max="9963" width="8.7265625" style="1"/>
    <col min="9964" max="9964" width="14.7265625" style="1" bestFit="1" customWidth="1"/>
    <col min="9965" max="10213" width="8.7265625" style="1"/>
    <col min="10214" max="10214" width="28.81640625" style="1" customWidth="1"/>
    <col min="10215" max="10215" width="24.7265625" style="1" customWidth="1"/>
    <col min="10216" max="10216" width="22.7265625" style="1" customWidth="1"/>
    <col min="10217" max="10217" width="8.7265625" style="1"/>
    <col min="10218" max="10218" width="17.453125" style="1" customWidth="1"/>
    <col min="10219" max="10219" width="8.7265625" style="1"/>
    <col min="10220" max="10220" width="14.7265625" style="1" bestFit="1" customWidth="1"/>
    <col min="10221" max="10469" width="8.7265625" style="1"/>
    <col min="10470" max="10470" width="28.81640625" style="1" customWidth="1"/>
    <col min="10471" max="10471" width="24.7265625" style="1" customWidth="1"/>
    <col min="10472" max="10472" width="22.7265625" style="1" customWidth="1"/>
    <col min="10473" max="10473" width="8.7265625" style="1"/>
    <col min="10474" max="10474" width="17.453125" style="1" customWidth="1"/>
    <col min="10475" max="10475" width="8.7265625" style="1"/>
    <col min="10476" max="10476" width="14.7265625" style="1" bestFit="1" customWidth="1"/>
    <col min="10477" max="10725" width="8.7265625" style="1"/>
    <col min="10726" max="10726" width="28.81640625" style="1" customWidth="1"/>
    <col min="10727" max="10727" width="24.7265625" style="1" customWidth="1"/>
    <col min="10728" max="10728" width="22.7265625" style="1" customWidth="1"/>
    <col min="10729" max="10729" width="8.7265625" style="1"/>
    <col min="10730" max="10730" width="17.453125" style="1" customWidth="1"/>
    <col min="10731" max="10731" width="8.7265625" style="1"/>
    <col min="10732" max="10732" width="14.7265625" style="1" bestFit="1" customWidth="1"/>
    <col min="10733" max="10981" width="8.7265625" style="1"/>
    <col min="10982" max="10982" width="28.81640625" style="1" customWidth="1"/>
    <col min="10983" max="10983" width="24.7265625" style="1" customWidth="1"/>
    <col min="10984" max="10984" width="22.7265625" style="1" customWidth="1"/>
    <col min="10985" max="10985" width="8.7265625" style="1"/>
    <col min="10986" max="10986" width="17.453125" style="1" customWidth="1"/>
    <col min="10987" max="10987" width="8.7265625" style="1"/>
    <col min="10988" max="10988" width="14.7265625" style="1" bestFit="1" customWidth="1"/>
    <col min="10989" max="11237" width="8.7265625" style="1"/>
    <col min="11238" max="11238" width="28.81640625" style="1" customWidth="1"/>
    <col min="11239" max="11239" width="24.7265625" style="1" customWidth="1"/>
    <col min="11240" max="11240" width="22.7265625" style="1" customWidth="1"/>
    <col min="11241" max="11241" width="8.7265625" style="1"/>
    <col min="11242" max="11242" width="17.453125" style="1" customWidth="1"/>
    <col min="11243" max="11243" width="8.7265625" style="1"/>
    <col min="11244" max="11244" width="14.7265625" style="1" bestFit="1" customWidth="1"/>
    <col min="11245" max="11493" width="8.7265625" style="1"/>
    <col min="11494" max="11494" width="28.81640625" style="1" customWidth="1"/>
    <col min="11495" max="11495" width="24.7265625" style="1" customWidth="1"/>
    <col min="11496" max="11496" width="22.7265625" style="1" customWidth="1"/>
    <col min="11497" max="11497" width="8.7265625" style="1"/>
    <col min="11498" max="11498" width="17.453125" style="1" customWidth="1"/>
    <col min="11499" max="11499" width="8.7265625" style="1"/>
    <col min="11500" max="11500" width="14.7265625" style="1" bestFit="1" customWidth="1"/>
    <col min="11501" max="11749" width="8.7265625" style="1"/>
    <col min="11750" max="11750" width="28.81640625" style="1" customWidth="1"/>
    <col min="11751" max="11751" width="24.7265625" style="1" customWidth="1"/>
    <col min="11752" max="11752" width="22.7265625" style="1" customWidth="1"/>
    <col min="11753" max="11753" width="8.7265625" style="1"/>
    <col min="11754" max="11754" width="17.453125" style="1" customWidth="1"/>
    <col min="11755" max="11755" width="8.7265625" style="1"/>
    <col min="11756" max="11756" width="14.7265625" style="1" bestFit="1" customWidth="1"/>
    <col min="11757" max="12005" width="8.7265625" style="1"/>
    <col min="12006" max="12006" width="28.81640625" style="1" customWidth="1"/>
    <col min="12007" max="12007" width="24.7265625" style="1" customWidth="1"/>
    <col min="12008" max="12008" width="22.7265625" style="1" customWidth="1"/>
    <col min="12009" max="12009" width="8.7265625" style="1"/>
    <col min="12010" max="12010" width="17.453125" style="1" customWidth="1"/>
    <col min="12011" max="12011" width="8.7265625" style="1"/>
    <col min="12012" max="12012" width="14.7265625" style="1" bestFit="1" customWidth="1"/>
    <col min="12013" max="12261" width="8.7265625" style="1"/>
    <col min="12262" max="12262" width="28.81640625" style="1" customWidth="1"/>
    <col min="12263" max="12263" width="24.7265625" style="1" customWidth="1"/>
    <col min="12264" max="12264" width="22.7265625" style="1" customWidth="1"/>
    <col min="12265" max="12265" width="8.7265625" style="1"/>
    <col min="12266" max="12266" width="17.453125" style="1" customWidth="1"/>
    <col min="12267" max="12267" width="8.7265625" style="1"/>
    <col min="12268" max="12268" width="14.7265625" style="1" bestFit="1" customWidth="1"/>
    <col min="12269" max="12517" width="8.7265625" style="1"/>
    <col min="12518" max="12518" width="28.81640625" style="1" customWidth="1"/>
    <col min="12519" max="12519" width="24.7265625" style="1" customWidth="1"/>
    <col min="12520" max="12520" width="22.7265625" style="1" customWidth="1"/>
    <col min="12521" max="12521" width="8.7265625" style="1"/>
    <col min="12522" max="12522" width="17.453125" style="1" customWidth="1"/>
    <col min="12523" max="12523" width="8.7265625" style="1"/>
    <col min="12524" max="12524" width="14.7265625" style="1" bestFit="1" customWidth="1"/>
    <col min="12525" max="12773" width="8.7265625" style="1"/>
    <col min="12774" max="12774" width="28.81640625" style="1" customWidth="1"/>
    <col min="12775" max="12775" width="24.7265625" style="1" customWidth="1"/>
    <col min="12776" max="12776" width="22.7265625" style="1" customWidth="1"/>
    <col min="12777" max="12777" width="8.7265625" style="1"/>
    <col min="12778" max="12778" width="17.453125" style="1" customWidth="1"/>
    <col min="12779" max="12779" width="8.7265625" style="1"/>
    <col min="12780" max="12780" width="14.7265625" style="1" bestFit="1" customWidth="1"/>
    <col min="12781" max="13029" width="8.7265625" style="1"/>
    <col min="13030" max="13030" width="28.81640625" style="1" customWidth="1"/>
    <col min="13031" max="13031" width="24.7265625" style="1" customWidth="1"/>
    <col min="13032" max="13032" width="22.7265625" style="1" customWidth="1"/>
    <col min="13033" max="13033" width="8.7265625" style="1"/>
    <col min="13034" max="13034" width="17.453125" style="1" customWidth="1"/>
    <col min="13035" max="13035" width="8.7265625" style="1"/>
    <col min="13036" max="13036" width="14.7265625" style="1" bestFit="1" customWidth="1"/>
    <col min="13037" max="13285" width="8.7265625" style="1"/>
    <col min="13286" max="13286" width="28.81640625" style="1" customWidth="1"/>
    <col min="13287" max="13287" width="24.7265625" style="1" customWidth="1"/>
    <col min="13288" max="13288" width="22.7265625" style="1" customWidth="1"/>
    <col min="13289" max="13289" width="8.7265625" style="1"/>
    <col min="13290" max="13290" width="17.453125" style="1" customWidth="1"/>
    <col min="13291" max="13291" width="8.7265625" style="1"/>
    <col min="13292" max="13292" width="14.7265625" style="1" bestFit="1" customWidth="1"/>
    <col min="13293" max="13541" width="8.7265625" style="1"/>
    <col min="13542" max="13542" width="28.81640625" style="1" customWidth="1"/>
    <col min="13543" max="13543" width="24.7265625" style="1" customWidth="1"/>
    <col min="13544" max="13544" width="22.7265625" style="1" customWidth="1"/>
    <col min="13545" max="13545" width="8.7265625" style="1"/>
    <col min="13546" max="13546" width="17.453125" style="1" customWidth="1"/>
    <col min="13547" max="13547" width="8.7265625" style="1"/>
    <col min="13548" max="13548" width="14.7265625" style="1" bestFit="1" customWidth="1"/>
    <col min="13549" max="13797" width="8.7265625" style="1"/>
    <col min="13798" max="13798" width="28.81640625" style="1" customWidth="1"/>
    <col min="13799" max="13799" width="24.7265625" style="1" customWidth="1"/>
    <col min="13800" max="13800" width="22.7265625" style="1" customWidth="1"/>
    <col min="13801" max="13801" width="8.7265625" style="1"/>
    <col min="13802" max="13802" width="17.453125" style="1" customWidth="1"/>
    <col min="13803" max="13803" width="8.7265625" style="1"/>
    <col min="13804" max="13804" width="14.7265625" style="1" bestFit="1" customWidth="1"/>
    <col min="13805" max="14053" width="8.7265625" style="1"/>
    <col min="14054" max="14054" width="28.81640625" style="1" customWidth="1"/>
    <col min="14055" max="14055" width="24.7265625" style="1" customWidth="1"/>
    <col min="14056" max="14056" width="22.7265625" style="1" customWidth="1"/>
    <col min="14057" max="14057" width="8.7265625" style="1"/>
    <col min="14058" max="14058" width="17.453125" style="1" customWidth="1"/>
    <col min="14059" max="14059" width="8.7265625" style="1"/>
    <col min="14060" max="14060" width="14.7265625" style="1" bestFit="1" customWidth="1"/>
    <col min="14061" max="14309" width="8.7265625" style="1"/>
    <col min="14310" max="14310" width="28.81640625" style="1" customWidth="1"/>
    <col min="14311" max="14311" width="24.7265625" style="1" customWidth="1"/>
    <col min="14312" max="14312" width="22.7265625" style="1" customWidth="1"/>
    <col min="14313" max="14313" width="8.7265625" style="1"/>
    <col min="14314" max="14314" width="17.453125" style="1" customWidth="1"/>
    <col min="14315" max="14315" width="8.7265625" style="1"/>
    <col min="14316" max="14316" width="14.7265625" style="1" bestFit="1" customWidth="1"/>
    <col min="14317" max="14565" width="8.7265625" style="1"/>
    <col min="14566" max="14566" width="28.81640625" style="1" customWidth="1"/>
    <col min="14567" max="14567" width="24.7265625" style="1" customWidth="1"/>
    <col min="14568" max="14568" width="22.7265625" style="1" customWidth="1"/>
    <col min="14569" max="14569" width="8.7265625" style="1"/>
    <col min="14570" max="14570" width="17.453125" style="1" customWidth="1"/>
    <col min="14571" max="14571" width="8.7265625" style="1"/>
    <col min="14572" max="14572" width="14.7265625" style="1" bestFit="1" customWidth="1"/>
    <col min="14573" max="14821" width="8.7265625" style="1"/>
    <col min="14822" max="14822" width="28.81640625" style="1" customWidth="1"/>
    <col min="14823" max="14823" width="24.7265625" style="1" customWidth="1"/>
    <col min="14824" max="14824" width="22.7265625" style="1" customWidth="1"/>
    <col min="14825" max="14825" width="8.7265625" style="1"/>
    <col min="14826" max="14826" width="17.453125" style="1" customWidth="1"/>
    <col min="14827" max="14827" width="8.7265625" style="1"/>
    <col min="14828" max="14828" width="14.7265625" style="1" bestFit="1" customWidth="1"/>
    <col min="14829" max="15077" width="8.7265625" style="1"/>
    <col min="15078" max="15078" width="28.81640625" style="1" customWidth="1"/>
    <col min="15079" max="15079" width="24.7265625" style="1" customWidth="1"/>
    <col min="15080" max="15080" width="22.7265625" style="1" customWidth="1"/>
    <col min="15081" max="15081" width="8.7265625" style="1"/>
    <col min="15082" max="15082" width="17.453125" style="1" customWidth="1"/>
    <col min="15083" max="15083" width="8.7265625" style="1"/>
    <col min="15084" max="15084" width="14.7265625" style="1" bestFit="1" customWidth="1"/>
    <col min="15085" max="15333" width="8.7265625" style="1"/>
    <col min="15334" max="15334" width="28.81640625" style="1" customWidth="1"/>
    <col min="15335" max="15335" width="24.7265625" style="1" customWidth="1"/>
    <col min="15336" max="15336" width="22.7265625" style="1" customWidth="1"/>
    <col min="15337" max="15337" width="8.7265625" style="1"/>
    <col min="15338" max="15338" width="17.453125" style="1" customWidth="1"/>
    <col min="15339" max="15339" width="8.7265625" style="1"/>
    <col min="15340" max="15340" width="14.7265625" style="1" bestFit="1" customWidth="1"/>
    <col min="15341" max="15589" width="8.7265625" style="1"/>
    <col min="15590" max="15590" width="28.81640625" style="1" customWidth="1"/>
    <col min="15591" max="15591" width="24.7265625" style="1" customWidth="1"/>
    <col min="15592" max="15592" width="22.7265625" style="1" customWidth="1"/>
    <col min="15593" max="15593" width="8.7265625" style="1"/>
    <col min="15594" max="15594" width="17.453125" style="1" customWidth="1"/>
    <col min="15595" max="15595" width="8.7265625" style="1"/>
    <col min="15596" max="15596" width="14.7265625" style="1" bestFit="1" customWidth="1"/>
    <col min="15597" max="15845" width="8.7265625" style="1"/>
    <col min="15846" max="15846" width="28.81640625" style="1" customWidth="1"/>
    <col min="15847" max="15847" width="24.7265625" style="1" customWidth="1"/>
    <col min="15848" max="15848" width="22.7265625" style="1" customWidth="1"/>
    <col min="15849" max="15849" width="8.7265625" style="1"/>
    <col min="15850" max="15850" width="17.453125" style="1" customWidth="1"/>
    <col min="15851" max="15851" width="8.7265625" style="1"/>
    <col min="15852" max="15852" width="14.7265625" style="1" bestFit="1" customWidth="1"/>
    <col min="15853" max="16101" width="8.7265625" style="1"/>
    <col min="16102" max="16102" width="28.81640625" style="1" customWidth="1"/>
    <col min="16103" max="16103" width="24.7265625" style="1" customWidth="1"/>
    <col min="16104" max="16104" width="22.7265625" style="1" customWidth="1"/>
    <col min="16105" max="16105" width="8.7265625" style="1"/>
    <col min="16106" max="16106" width="17.453125" style="1" customWidth="1"/>
    <col min="16107" max="16107" width="8.7265625" style="1"/>
    <col min="16108" max="16108" width="14.7265625" style="1" bestFit="1" customWidth="1"/>
    <col min="16109" max="16384" width="8.7265625" style="1"/>
  </cols>
  <sheetData>
    <row r="1" spans="1:12" ht="12.75" customHeight="1" x14ac:dyDescent="0.25">
      <c r="F1" s="1"/>
      <c r="G1" s="3"/>
      <c r="H1" s="3"/>
    </row>
    <row r="2" spans="1:12" ht="12.75" customHeight="1" x14ac:dyDescent="0.35">
      <c r="B2" s="78" t="s">
        <v>25</v>
      </c>
      <c r="F2" s="1"/>
      <c r="G2" s="3"/>
      <c r="H2" s="3"/>
    </row>
    <row r="3" spans="1:12" ht="15" customHeight="1" x14ac:dyDescent="0.25">
      <c r="F3" s="1"/>
      <c r="G3" s="1"/>
    </row>
    <row r="4" spans="1:12" ht="12.75" customHeight="1" x14ac:dyDescent="0.3">
      <c r="B4" s="474" t="s">
        <v>202</v>
      </c>
      <c r="C4" s="474"/>
      <c r="D4" s="474"/>
      <c r="E4" s="474"/>
      <c r="F4" s="474"/>
      <c r="G4" s="474"/>
      <c r="H4" s="474"/>
    </row>
    <row r="5" spans="1:12" s="98" customFormat="1" ht="3" customHeight="1" x14ac:dyDescent="0.25">
      <c r="B5" s="99"/>
      <c r="C5" s="99"/>
      <c r="D5" s="100"/>
      <c r="E5" s="99"/>
      <c r="F5" s="475"/>
      <c r="G5" s="475"/>
      <c r="H5" s="99"/>
    </row>
    <row r="6" spans="1:12" customFormat="1" ht="36" customHeight="1" thickBot="1" x14ac:dyDescent="0.4">
      <c r="A6" s="1"/>
      <c r="B6" s="30"/>
      <c r="C6" s="9"/>
      <c r="D6" s="39" t="s">
        <v>167</v>
      </c>
      <c r="E6" s="9"/>
      <c r="F6" s="39" t="s">
        <v>165</v>
      </c>
      <c r="G6" s="39" t="s">
        <v>163</v>
      </c>
      <c r="H6" s="9"/>
    </row>
    <row r="7" spans="1:12" s="85" customFormat="1" ht="15" customHeight="1" x14ac:dyDescent="0.3">
      <c r="B7" s="9"/>
      <c r="C7" s="9"/>
      <c r="D7" s="8"/>
      <c r="E7" s="9"/>
      <c r="F7" s="8"/>
      <c r="G7" s="8"/>
      <c r="H7" s="9"/>
    </row>
    <row r="8" spans="1:12" customFormat="1" ht="10" customHeight="1" x14ac:dyDescent="0.35">
      <c r="A8" s="1"/>
      <c r="B8" s="70" t="s">
        <v>195</v>
      </c>
      <c r="C8" s="86"/>
      <c r="D8" s="66">
        <v>553</v>
      </c>
      <c r="E8" s="87"/>
      <c r="F8" s="69">
        <v>321</v>
      </c>
      <c r="G8" s="67">
        <f>F8/D8</f>
        <v>0.58047016274864371</v>
      </c>
      <c r="H8" s="87"/>
    </row>
    <row r="9" spans="1:12" ht="15" customHeight="1" x14ac:dyDescent="0.3">
      <c r="B9" s="9"/>
      <c r="C9" s="9"/>
      <c r="D9" s="8"/>
      <c r="E9" s="9"/>
      <c r="F9" s="8"/>
      <c r="G9" s="8"/>
      <c r="H9" s="9"/>
    </row>
    <row r="10" spans="1:12" ht="15" customHeight="1" x14ac:dyDescent="0.25">
      <c r="B10" s="71" t="s">
        <v>194</v>
      </c>
      <c r="C10" s="34"/>
      <c r="D10" s="72"/>
      <c r="E10" s="55"/>
      <c r="F10" s="72"/>
      <c r="G10" s="67"/>
      <c r="H10" s="55"/>
    </row>
    <row r="11" spans="1:12" ht="15" customHeight="1" x14ac:dyDescent="0.25">
      <c r="B11" s="101" t="s">
        <v>69</v>
      </c>
      <c r="C11" s="34"/>
      <c r="D11" s="11">
        <v>226</v>
      </c>
      <c r="E11" s="34"/>
      <c r="F11" s="17">
        <v>154</v>
      </c>
      <c r="G11" s="6">
        <f>ROUND(F11/D11,3)</f>
        <v>0.68100000000000005</v>
      </c>
      <c r="H11" s="34"/>
    </row>
    <row r="12" spans="1:12" customFormat="1" ht="15" customHeight="1" x14ac:dyDescent="0.35">
      <c r="A12" s="1"/>
      <c r="B12" s="40" t="s">
        <v>193</v>
      </c>
      <c r="C12" s="34"/>
      <c r="D12" s="25">
        <v>327</v>
      </c>
      <c r="E12" s="34"/>
      <c r="F12" s="27">
        <v>167</v>
      </c>
      <c r="G12" s="26">
        <f>ROUND(F12/D12,3)</f>
        <v>0.51100000000000001</v>
      </c>
      <c r="H12" s="34"/>
    </row>
    <row r="13" spans="1:12" ht="6" customHeight="1" x14ac:dyDescent="0.3">
      <c r="B13" s="9"/>
      <c r="C13" s="9"/>
      <c r="D13" s="8"/>
      <c r="E13" s="9"/>
      <c r="F13" s="8"/>
      <c r="G13" s="8"/>
      <c r="H13" s="9"/>
    </row>
    <row r="14" spans="1:12" ht="15" customHeight="1" x14ac:dyDescent="0.25">
      <c r="B14" s="71" t="s">
        <v>146</v>
      </c>
      <c r="C14" s="34"/>
      <c r="D14" s="72"/>
      <c r="E14" s="55"/>
      <c r="F14" s="72"/>
      <c r="G14" s="67"/>
      <c r="H14" s="55"/>
      <c r="J14" s="440"/>
      <c r="L14" s="440"/>
    </row>
    <row r="15" spans="1:12" ht="15" customHeight="1" x14ac:dyDescent="0.25">
      <c r="B15" s="42" t="s">
        <v>150</v>
      </c>
      <c r="C15" s="34"/>
      <c r="D15" s="11">
        <v>144</v>
      </c>
      <c r="E15" s="34"/>
      <c r="F15" s="17">
        <v>93</v>
      </c>
      <c r="G15" s="6">
        <f>ROUND(F15/D15,3)</f>
        <v>0.64600000000000002</v>
      </c>
      <c r="H15" s="34"/>
    </row>
    <row r="16" spans="1:12" ht="15" customHeight="1" x14ac:dyDescent="0.25">
      <c r="B16" s="102" t="s">
        <v>147</v>
      </c>
      <c r="C16" s="34"/>
      <c r="D16" s="12">
        <v>67</v>
      </c>
      <c r="E16" s="15"/>
      <c r="F16" s="18">
        <v>41</v>
      </c>
      <c r="G16" s="7">
        <f>ROUND(F16/D16,3)</f>
        <v>0.61199999999999999</v>
      </c>
      <c r="H16" s="34"/>
    </row>
    <row r="17" spans="2:13" ht="16.5" customHeight="1" x14ac:dyDescent="0.25">
      <c r="B17" s="337" t="s">
        <v>148</v>
      </c>
      <c r="C17" s="271"/>
      <c r="D17" s="338">
        <v>213</v>
      </c>
      <c r="E17" s="271"/>
      <c r="F17" s="339">
        <v>114</v>
      </c>
      <c r="G17" s="340">
        <f>ROUND(F17/D17,3)</f>
        <v>0.53500000000000003</v>
      </c>
      <c r="H17" s="34"/>
    </row>
    <row r="18" spans="2:13" ht="15" customHeight="1" x14ac:dyDescent="0.25">
      <c r="B18" s="102" t="s">
        <v>149</v>
      </c>
      <c r="C18" s="34"/>
      <c r="D18" s="12">
        <v>129</v>
      </c>
      <c r="E18" s="15"/>
      <c r="F18" s="18">
        <v>73</v>
      </c>
      <c r="G18" s="7">
        <f>ROUND(F18/D18,3)</f>
        <v>0.56599999999999995</v>
      </c>
      <c r="H18" s="34"/>
    </row>
    <row r="19" spans="2:13" ht="6" customHeight="1" x14ac:dyDescent="0.3">
      <c r="B19" s="9"/>
      <c r="C19" s="9"/>
      <c r="D19" s="8"/>
      <c r="E19" s="9"/>
      <c r="F19" s="8"/>
      <c r="G19" s="8"/>
      <c r="H19" s="9"/>
    </row>
    <row r="20" spans="2:13" ht="15" customHeight="1" x14ac:dyDescent="0.25">
      <c r="B20" s="71" t="s">
        <v>166</v>
      </c>
      <c r="C20" s="34"/>
      <c r="D20" s="72"/>
      <c r="E20" s="55"/>
      <c r="F20" s="72"/>
      <c r="G20" s="67"/>
      <c r="H20" s="55"/>
      <c r="J20" s="440"/>
      <c r="L20" s="440"/>
      <c r="M20" s="440"/>
    </row>
    <row r="21" spans="2:13" ht="15" customHeight="1" x14ac:dyDescent="0.25">
      <c r="B21" s="42" t="s">
        <v>4</v>
      </c>
      <c r="C21" s="34"/>
      <c r="D21" s="11">
        <v>214</v>
      </c>
      <c r="E21" s="34"/>
      <c r="F21" s="17">
        <v>119</v>
      </c>
      <c r="G21" s="6">
        <f>ROUND(F21/D21,3)</f>
        <v>0.55600000000000005</v>
      </c>
      <c r="H21" s="34"/>
    </row>
    <row r="22" spans="2:13" ht="15" customHeight="1" x14ac:dyDescent="0.25">
      <c r="B22" s="102" t="s">
        <v>5</v>
      </c>
      <c r="C22" s="34"/>
      <c r="D22" s="12">
        <v>325</v>
      </c>
      <c r="E22" s="15"/>
      <c r="F22" s="18">
        <v>196</v>
      </c>
      <c r="G22" s="7">
        <f>ROUND(F22/D22,3)</f>
        <v>0.60299999999999998</v>
      </c>
      <c r="H22" s="34"/>
    </row>
    <row r="23" spans="2:13" ht="16.5" customHeight="1" thickBot="1" x14ac:dyDescent="0.3">
      <c r="B23" s="103" t="s">
        <v>70</v>
      </c>
      <c r="C23" s="34"/>
      <c r="D23" s="104">
        <v>14</v>
      </c>
      <c r="E23" s="34"/>
      <c r="F23" s="106">
        <v>6</v>
      </c>
      <c r="G23" s="105">
        <f>ROUND(F23/D23,3)</f>
        <v>0.42899999999999999</v>
      </c>
      <c r="H23" s="34"/>
    </row>
    <row r="24" spans="2:13" ht="12" customHeight="1" thickTop="1" x14ac:dyDescent="0.25">
      <c r="E24" s="80"/>
      <c r="F24" s="80"/>
      <c r="G24" s="79"/>
      <c r="H24" s="79"/>
    </row>
    <row r="25" spans="2:13" ht="12" customHeight="1" x14ac:dyDescent="0.25">
      <c r="B25" s="471" t="s">
        <v>203</v>
      </c>
      <c r="C25" s="471"/>
      <c r="D25" s="471"/>
      <c r="E25" s="471"/>
      <c r="F25" s="471"/>
      <c r="G25" s="471"/>
      <c r="H25" s="471"/>
    </row>
    <row r="26" spans="2:13" ht="12" customHeight="1" x14ac:dyDescent="0.25">
      <c r="B26" s="81" t="s">
        <v>46</v>
      </c>
      <c r="E26" s="81"/>
      <c r="F26" s="1"/>
      <c r="G26" s="81"/>
      <c r="H26" s="81"/>
    </row>
    <row r="27" spans="2:13" ht="12" customHeight="1" x14ac:dyDescent="0.25">
      <c r="B27" s="81" t="s">
        <v>47</v>
      </c>
      <c r="E27" s="81"/>
      <c r="F27" s="1"/>
      <c r="G27" s="81"/>
      <c r="H27" s="81"/>
    </row>
    <row r="28" spans="2:13" ht="12" customHeight="1" x14ac:dyDescent="0.25">
      <c r="B28" s="472"/>
      <c r="C28" s="472"/>
      <c r="D28" s="472"/>
      <c r="E28" s="472"/>
      <c r="F28" s="472"/>
      <c r="G28" s="472"/>
      <c r="H28" s="472"/>
    </row>
    <row r="29" spans="2:13" ht="12" customHeight="1" x14ac:dyDescent="0.25">
      <c r="B29" s="473" t="s">
        <v>335</v>
      </c>
      <c r="C29" s="473"/>
      <c r="D29" s="473"/>
      <c r="E29" s="473"/>
      <c r="F29" s="473"/>
      <c r="G29" s="473"/>
      <c r="H29" s="473"/>
    </row>
    <row r="30" spans="2:13" ht="15" customHeight="1" x14ac:dyDescent="0.25">
      <c r="F30" s="1"/>
      <c r="H30" s="2"/>
    </row>
    <row r="31" spans="2:13" ht="12.75" customHeight="1" x14ac:dyDescent="0.25"/>
    <row r="33" spans="1:9" s="35" customFormat="1" ht="15" customHeight="1" x14ac:dyDescent="0.25">
      <c r="A33" s="1"/>
      <c r="B33" s="1"/>
      <c r="C33" s="1"/>
      <c r="D33" s="1"/>
      <c r="E33" s="1"/>
      <c r="F33" s="2"/>
      <c r="G33" s="2"/>
      <c r="H33" s="1"/>
      <c r="I33" s="1"/>
    </row>
    <row r="34" spans="1:9" ht="22.5" customHeight="1" x14ac:dyDescent="0.25"/>
    <row r="35" spans="1:9" customFormat="1" ht="10" customHeight="1" x14ac:dyDescent="0.35">
      <c r="A35" s="1"/>
      <c r="B35" s="1"/>
      <c r="C35" s="1"/>
      <c r="D35" s="1"/>
      <c r="E35" s="1"/>
      <c r="F35" s="2"/>
      <c r="G35" s="2"/>
      <c r="H35" s="1"/>
    </row>
    <row r="37" spans="1:9" customFormat="1" ht="10" customHeight="1" x14ac:dyDescent="0.35">
      <c r="A37" s="1"/>
      <c r="B37" s="1"/>
      <c r="C37" s="1"/>
      <c r="D37" s="1"/>
      <c r="E37" s="1"/>
      <c r="F37" s="2"/>
      <c r="G37" s="2"/>
      <c r="H37" s="1"/>
    </row>
    <row r="41" spans="1:9" customFormat="1" ht="10" customHeight="1" x14ac:dyDescent="0.35">
      <c r="A41" s="1"/>
      <c r="B41" s="1"/>
      <c r="C41" s="1"/>
      <c r="D41" s="1"/>
      <c r="E41" s="1"/>
      <c r="F41" s="2"/>
      <c r="G41" s="2"/>
      <c r="H41" s="1"/>
    </row>
    <row r="45" spans="1:9" ht="12" customHeight="1" x14ac:dyDescent="0.25"/>
    <row r="46" spans="1:9" ht="12" customHeight="1" x14ac:dyDescent="0.25"/>
    <row r="47" spans="1:9" ht="12" customHeight="1" x14ac:dyDescent="0.25"/>
    <row r="48" spans="1:9" ht="12" customHeight="1" x14ac:dyDescent="0.25"/>
    <row r="49" spans="10:11" ht="12" customHeight="1" x14ac:dyDescent="0.25"/>
    <row r="50" spans="10:11" ht="12" customHeight="1" x14ac:dyDescent="0.25"/>
    <row r="51" spans="10:11" ht="12" customHeight="1" x14ac:dyDescent="0.25"/>
    <row r="52" spans="10:11" ht="12" customHeight="1" x14ac:dyDescent="0.25"/>
    <row r="53" spans="10:11" ht="15" customHeight="1" x14ac:dyDescent="0.25">
      <c r="J53" s="2"/>
      <c r="K53" s="2"/>
    </row>
  </sheetData>
  <customSheetViews>
    <customSheetView guid="{2806289E-E2A8-4B9B-A15C-380DC7171E03}" showGridLines="0" view="pageLayout">
      <selection activeCell="B12" sqref="B12"/>
      <rowBreaks count="1" manualBreakCount="1">
        <brk id="23" max="16383" man="1"/>
      </rowBreaks>
      <pageMargins left="0.75" right="0.75" top="0.75" bottom="0.75" header="0.5" footer="0.5"/>
      <pageSetup orientation="landscape" r:id="rId1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  <customSheetView guid="{F3B5803E-F644-4017-98FB-3DB746882656}" showGridLines="0" view="pageLayout">
      <selection activeCell="B1" sqref="B1"/>
      <rowBreaks count="1" manualBreakCount="1">
        <brk id="23" max="16383" man="1"/>
      </rowBreaks>
      <pageMargins left="0.75" right="0.75" top="0.75" bottom="0.75" header="0.5" footer="0.5"/>
      <pageSetup orientation="landscape" r:id="rId2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</customSheetViews>
  <mergeCells count="5">
    <mergeCell ref="B25:H25"/>
    <mergeCell ref="B28:H28"/>
    <mergeCell ref="B29:H29"/>
    <mergeCell ref="B4:H4"/>
    <mergeCell ref="F5:G5"/>
  </mergeCells>
  <hyperlinks>
    <hyperlink ref="B2" location="ToC!A1" display="Table of Contents" xr:uid="{C2FA8133-817F-4F7B-9944-AEE06ED87AE8}"/>
  </hyperlinks>
  <pageMargins left="0.75" right="0.75" top="0.75" bottom="0.75" header="0.5" footer="0.5"/>
  <pageSetup orientation="landscape" r:id="rId3"/>
  <headerFooter>
    <oddHeader>&amp;L&amp;"Arial,Italic"&amp;10ADEA Survey of Allied Dental Program Directors, 2018 Summary and Results</oddHeader>
    <oddFooter>&amp;L&amp;"Arial,Regular"&amp;10July 2019</oddFooter>
  </headerFooter>
  <rowBreaks count="1" manualBreakCount="1">
    <brk id="29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O37"/>
  <sheetViews>
    <sheetView showGridLines="0" zoomScaleNormal="100" workbookViewId="0"/>
  </sheetViews>
  <sheetFormatPr defaultColWidth="8.7265625" defaultRowHeight="15" customHeight="1" x14ac:dyDescent="0.25"/>
  <cols>
    <col min="1" max="1" width="2.26953125" style="1" customWidth="1"/>
    <col min="2" max="2" width="32.453125" style="1" customWidth="1"/>
    <col min="3" max="3" width="2" style="120" customWidth="1"/>
    <col min="4" max="5" width="8.26953125" style="1" customWidth="1"/>
    <col min="6" max="6" width="1.453125" style="120" customWidth="1"/>
    <col min="7" max="8" width="8.26953125" style="2" customWidth="1"/>
    <col min="9" max="9" width="1.453125" style="120" customWidth="1"/>
    <col min="10" max="11" width="8.26953125" style="2" customWidth="1"/>
    <col min="12" max="12" width="1.7265625" style="120" customWidth="1"/>
    <col min="13" max="14" width="8.26953125" style="2" customWidth="1"/>
    <col min="15" max="253" width="8.7265625" style="1"/>
    <col min="254" max="254" width="28.81640625" style="1" customWidth="1"/>
    <col min="255" max="255" width="24.7265625" style="1" customWidth="1"/>
    <col min="256" max="256" width="22.7265625" style="1" customWidth="1"/>
    <col min="257" max="257" width="8.7265625" style="1"/>
    <col min="258" max="258" width="17.453125" style="1" customWidth="1"/>
    <col min="259" max="259" width="8.7265625" style="1"/>
    <col min="260" max="260" width="14.7265625" style="1" bestFit="1" customWidth="1"/>
    <col min="261" max="509" width="8.7265625" style="1"/>
    <col min="510" max="510" width="28.81640625" style="1" customWidth="1"/>
    <col min="511" max="511" width="24.7265625" style="1" customWidth="1"/>
    <col min="512" max="512" width="22.7265625" style="1" customWidth="1"/>
    <col min="513" max="513" width="8.7265625" style="1"/>
    <col min="514" max="514" width="17.453125" style="1" customWidth="1"/>
    <col min="515" max="515" width="8.7265625" style="1"/>
    <col min="516" max="516" width="14.7265625" style="1" bestFit="1" customWidth="1"/>
    <col min="517" max="765" width="8.7265625" style="1"/>
    <col min="766" max="766" width="28.81640625" style="1" customWidth="1"/>
    <col min="767" max="767" width="24.7265625" style="1" customWidth="1"/>
    <col min="768" max="768" width="22.7265625" style="1" customWidth="1"/>
    <col min="769" max="769" width="8.7265625" style="1"/>
    <col min="770" max="770" width="17.453125" style="1" customWidth="1"/>
    <col min="771" max="771" width="8.7265625" style="1"/>
    <col min="772" max="772" width="14.7265625" style="1" bestFit="1" customWidth="1"/>
    <col min="773" max="1021" width="8.7265625" style="1"/>
    <col min="1022" max="1022" width="28.81640625" style="1" customWidth="1"/>
    <col min="1023" max="1023" width="24.7265625" style="1" customWidth="1"/>
    <col min="1024" max="1024" width="22.7265625" style="1" customWidth="1"/>
    <col min="1025" max="1025" width="8.7265625" style="1"/>
    <col min="1026" max="1026" width="17.453125" style="1" customWidth="1"/>
    <col min="1027" max="1027" width="8.7265625" style="1"/>
    <col min="1028" max="1028" width="14.7265625" style="1" bestFit="1" customWidth="1"/>
    <col min="1029" max="1277" width="8.7265625" style="1"/>
    <col min="1278" max="1278" width="28.81640625" style="1" customWidth="1"/>
    <col min="1279" max="1279" width="24.7265625" style="1" customWidth="1"/>
    <col min="1280" max="1280" width="22.7265625" style="1" customWidth="1"/>
    <col min="1281" max="1281" width="8.7265625" style="1"/>
    <col min="1282" max="1282" width="17.453125" style="1" customWidth="1"/>
    <col min="1283" max="1283" width="8.7265625" style="1"/>
    <col min="1284" max="1284" width="14.7265625" style="1" bestFit="1" customWidth="1"/>
    <col min="1285" max="1533" width="8.7265625" style="1"/>
    <col min="1534" max="1534" width="28.81640625" style="1" customWidth="1"/>
    <col min="1535" max="1535" width="24.7265625" style="1" customWidth="1"/>
    <col min="1536" max="1536" width="22.7265625" style="1" customWidth="1"/>
    <col min="1537" max="1537" width="8.7265625" style="1"/>
    <col min="1538" max="1538" width="17.453125" style="1" customWidth="1"/>
    <col min="1539" max="1539" width="8.7265625" style="1"/>
    <col min="1540" max="1540" width="14.7265625" style="1" bestFit="1" customWidth="1"/>
    <col min="1541" max="1789" width="8.7265625" style="1"/>
    <col min="1790" max="1790" width="28.81640625" style="1" customWidth="1"/>
    <col min="1791" max="1791" width="24.7265625" style="1" customWidth="1"/>
    <col min="1792" max="1792" width="22.7265625" style="1" customWidth="1"/>
    <col min="1793" max="1793" width="8.7265625" style="1"/>
    <col min="1794" max="1794" width="17.453125" style="1" customWidth="1"/>
    <col min="1795" max="1795" width="8.7265625" style="1"/>
    <col min="1796" max="1796" width="14.7265625" style="1" bestFit="1" customWidth="1"/>
    <col min="1797" max="2045" width="8.7265625" style="1"/>
    <col min="2046" max="2046" width="28.81640625" style="1" customWidth="1"/>
    <col min="2047" max="2047" width="24.7265625" style="1" customWidth="1"/>
    <col min="2048" max="2048" width="22.7265625" style="1" customWidth="1"/>
    <col min="2049" max="2049" width="8.7265625" style="1"/>
    <col min="2050" max="2050" width="17.453125" style="1" customWidth="1"/>
    <col min="2051" max="2051" width="8.7265625" style="1"/>
    <col min="2052" max="2052" width="14.7265625" style="1" bestFit="1" customWidth="1"/>
    <col min="2053" max="2301" width="8.7265625" style="1"/>
    <col min="2302" max="2302" width="28.81640625" style="1" customWidth="1"/>
    <col min="2303" max="2303" width="24.7265625" style="1" customWidth="1"/>
    <col min="2304" max="2304" width="22.7265625" style="1" customWidth="1"/>
    <col min="2305" max="2305" width="8.7265625" style="1"/>
    <col min="2306" max="2306" width="17.453125" style="1" customWidth="1"/>
    <col min="2307" max="2307" width="8.7265625" style="1"/>
    <col min="2308" max="2308" width="14.7265625" style="1" bestFit="1" customWidth="1"/>
    <col min="2309" max="2557" width="8.7265625" style="1"/>
    <col min="2558" max="2558" width="28.81640625" style="1" customWidth="1"/>
    <col min="2559" max="2559" width="24.7265625" style="1" customWidth="1"/>
    <col min="2560" max="2560" width="22.7265625" style="1" customWidth="1"/>
    <col min="2561" max="2561" width="8.7265625" style="1"/>
    <col min="2562" max="2562" width="17.453125" style="1" customWidth="1"/>
    <col min="2563" max="2563" width="8.7265625" style="1"/>
    <col min="2564" max="2564" width="14.7265625" style="1" bestFit="1" customWidth="1"/>
    <col min="2565" max="2813" width="8.7265625" style="1"/>
    <col min="2814" max="2814" width="28.81640625" style="1" customWidth="1"/>
    <col min="2815" max="2815" width="24.7265625" style="1" customWidth="1"/>
    <col min="2816" max="2816" width="22.7265625" style="1" customWidth="1"/>
    <col min="2817" max="2817" width="8.7265625" style="1"/>
    <col min="2818" max="2818" width="17.453125" style="1" customWidth="1"/>
    <col min="2819" max="2819" width="8.7265625" style="1"/>
    <col min="2820" max="2820" width="14.7265625" style="1" bestFit="1" customWidth="1"/>
    <col min="2821" max="3069" width="8.7265625" style="1"/>
    <col min="3070" max="3070" width="28.81640625" style="1" customWidth="1"/>
    <col min="3071" max="3071" width="24.7265625" style="1" customWidth="1"/>
    <col min="3072" max="3072" width="22.7265625" style="1" customWidth="1"/>
    <col min="3073" max="3073" width="8.7265625" style="1"/>
    <col min="3074" max="3074" width="17.453125" style="1" customWidth="1"/>
    <col min="3075" max="3075" width="8.7265625" style="1"/>
    <col min="3076" max="3076" width="14.7265625" style="1" bestFit="1" customWidth="1"/>
    <col min="3077" max="3325" width="8.7265625" style="1"/>
    <col min="3326" max="3326" width="28.81640625" style="1" customWidth="1"/>
    <col min="3327" max="3327" width="24.7265625" style="1" customWidth="1"/>
    <col min="3328" max="3328" width="22.7265625" style="1" customWidth="1"/>
    <col min="3329" max="3329" width="8.7265625" style="1"/>
    <col min="3330" max="3330" width="17.453125" style="1" customWidth="1"/>
    <col min="3331" max="3331" width="8.7265625" style="1"/>
    <col min="3332" max="3332" width="14.7265625" style="1" bestFit="1" customWidth="1"/>
    <col min="3333" max="3581" width="8.7265625" style="1"/>
    <col min="3582" max="3582" width="28.81640625" style="1" customWidth="1"/>
    <col min="3583" max="3583" width="24.7265625" style="1" customWidth="1"/>
    <col min="3584" max="3584" width="22.7265625" style="1" customWidth="1"/>
    <col min="3585" max="3585" width="8.7265625" style="1"/>
    <col min="3586" max="3586" width="17.453125" style="1" customWidth="1"/>
    <col min="3587" max="3587" width="8.7265625" style="1"/>
    <col min="3588" max="3588" width="14.7265625" style="1" bestFit="1" customWidth="1"/>
    <col min="3589" max="3837" width="8.7265625" style="1"/>
    <col min="3838" max="3838" width="28.81640625" style="1" customWidth="1"/>
    <col min="3839" max="3839" width="24.7265625" style="1" customWidth="1"/>
    <col min="3840" max="3840" width="22.7265625" style="1" customWidth="1"/>
    <col min="3841" max="3841" width="8.7265625" style="1"/>
    <col min="3842" max="3842" width="17.453125" style="1" customWidth="1"/>
    <col min="3843" max="3843" width="8.7265625" style="1"/>
    <col min="3844" max="3844" width="14.7265625" style="1" bestFit="1" customWidth="1"/>
    <col min="3845" max="4093" width="8.7265625" style="1"/>
    <col min="4094" max="4094" width="28.81640625" style="1" customWidth="1"/>
    <col min="4095" max="4095" width="24.7265625" style="1" customWidth="1"/>
    <col min="4096" max="4096" width="22.7265625" style="1" customWidth="1"/>
    <col min="4097" max="4097" width="8.7265625" style="1"/>
    <col min="4098" max="4098" width="17.453125" style="1" customWidth="1"/>
    <col min="4099" max="4099" width="8.7265625" style="1"/>
    <col min="4100" max="4100" width="14.7265625" style="1" bestFit="1" customWidth="1"/>
    <col min="4101" max="4349" width="8.7265625" style="1"/>
    <col min="4350" max="4350" width="28.81640625" style="1" customWidth="1"/>
    <col min="4351" max="4351" width="24.7265625" style="1" customWidth="1"/>
    <col min="4352" max="4352" width="22.7265625" style="1" customWidth="1"/>
    <col min="4353" max="4353" width="8.7265625" style="1"/>
    <col min="4354" max="4354" width="17.453125" style="1" customWidth="1"/>
    <col min="4355" max="4355" width="8.7265625" style="1"/>
    <col min="4356" max="4356" width="14.7265625" style="1" bestFit="1" customWidth="1"/>
    <col min="4357" max="4605" width="8.7265625" style="1"/>
    <col min="4606" max="4606" width="28.81640625" style="1" customWidth="1"/>
    <col min="4607" max="4607" width="24.7265625" style="1" customWidth="1"/>
    <col min="4608" max="4608" width="22.7265625" style="1" customWidth="1"/>
    <col min="4609" max="4609" width="8.7265625" style="1"/>
    <col min="4610" max="4610" width="17.453125" style="1" customWidth="1"/>
    <col min="4611" max="4611" width="8.7265625" style="1"/>
    <col min="4612" max="4612" width="14.7265625" style="1" bestFit="1" customWidth="1"/>
    <col min="4613" max="4861" width="8.7265625" style="1"/>
    <col min="4862" max="4862" width="28.81640625" style="1" customWidth="1"/>
    <col min="4863" max="4863" width="24.7265625" style="1" customWidth="1"/>
    <col min="4864" max="4864" width="22.7265625" style="1" customWidth="1"/>
    <col min="4865" max="4865" width="8.7265625" style="1"/>
    <col min="4866" max="4866" width="17.453125" style="1" customWidth="1"/>
    <col min="4867" max="4867" width="8.7265625" style="1"/>
    <col min="4868" max="4868" width="14.7265625" style="1" bestFit="1" customWidth="1"/>
    <col min="4869" max="5117" width="8.7265625" style="1"/>
    <col min="5118" max="5118" width="28.81640625" style="1" customWidth="1"/>
    <col min="5119" max="5119" width="24.7265625" style="1" customWidth="1"/>
    <col min="5120" max="5120" width="22.7265625" style="1" customWidth="1"/>
    <col min="5121" max="5121" width="8.7265625" style="1"/>
    <col min="5122" max="5122" width="17.453125" style="1" customWidth="1"/>
    <col min="5123" max="5123" width="8.7265625" style="1"/>
    <col min="5124" max="5124" width="14.7265625" style="1" bestFit="1" customWidth="1"/>
    <col min="5125" max="5373" width="8.7265625" style="1"/>
    <col min="5374" max="5374" width="28.81640625" style="1" customWidth="1"/>
    <col min="5375" max="5375" width="24.7265625" style="1" customWidth="1"/>
    <col min="5376" max="5376" width="22.7265625" style="1" customWidth="1"/>
    <col min="5377" max="5377" width="8.7265625" style="1"/>
    <col min="5378" max="5378" width="17.453125" style="1" customWidth="1"/>
    <col min="5379" max="5379" width="8.7265625" style="1"/>
    <col min="5380" max="5380" width="14.7265625" style="1" bestFit="1" customWidth="1"/>
    <col min="5381" max="5629" width="8.7265625" style="1"/>
    <col min="5630" max="5630" width="28.81640625" style="1" customWidth="1"/>
    <col min="5631" max="5631" width="24.7265625" style="1" customWidth="1"/>
    <col min="5632" max="5632" width="22.7265625" style="1" customWidth="1"/>
    <col min="5633" max="5633" width="8.7265625" style="1"/>
    <col min="5634" max="5634" width="17.453125" style="1" customWidth="1"/>
    <col min="5635" max="5635" width="8.7265625" style="1"/>
    <col min="5636" max="5636" width="14.7265625" style="1" bestFit="1" customWidth="1"/>
    <col min="5637" max="5885" width="8.7265625" style="1"/>
    <col min="5886" max="5886" width="28.81640625" style="1" customWidth="1"/>
    <col min="5887" max="5887" width="24.7265625" style="1" customWidth="1"/>
    <col min="5888" max="5888" width="22.7265625" style="1" customWidth="1"/>
    <col min="5889" max="5889" width="8.7265625" style="1"/>
    <col min="5890" max="5890" width="17.453125" style="1" customWidth="1"/>
    <col min="5891" max="5891" width="8.7265625" style="1"/>
    <col min="5892" max="5892" width="14.7265625" style="1" bestFit="1" customWidth="1"/>
    <col min="5893" max="6141" width="8.7265625" style="1"/>
    <col min="6142" max="6142" width="28.81640625" style="1" customWidth="1"/>
    <col min="6143" max="6143" width="24.7265625" style="1" customWidth="1"/>
    <col min="6144" max="6144" width="22.7265625" style="1" customWidth="1"/>
    <col min="6145" max="6145" width="8.7265625" style="1"/>
    <col min="6146" max="6146" width="17.453125" style="1" customWidth="1"/>
    <col min="6147" max="6147" width="8.7265625" style="1"/>
    <col min="6148" max="6148" width="14.7265625" style="1" bestFit="1" customWidth="1"/>
    <col min="6149" max="6397" width="8.7265625" style="1"/>
    <col min="6398" max="6398" width="28.81640625" style="1" customWidth="1"/>
    <col min="6399" max="6399" width="24.7265625" style="1" customWidth="1"/>
    <col min="6400" max="6400" width="22.7265625" style="1" customWidth="1"/>
    <col min="6401" max="6401" width="8.7265625" style="1"/>
    <col min="6402" max="6402" width="17.453125" style="1" customWidth="1"/>
    <col min="6403" max="6403" width="8.7265625" style="1"/>
    <col min="6404" max="6404" width="14.7265625" style="1" bestFit="1" customWidth="1"/>
    <col min="6405" max="6653" width="8.7265625" style="1"/>
    <col min="6654" max="6654" width="28.81640625" style="1" customWidth="1"/>
    <col min="6655" max="6655" width="24.7265625" style="1" customWidth="1"/>
    <col min="6656" max="6656" width="22.7265625" style="1" customWidth="1"/>
    <col min="6657" max="6657" width="8.7265625" style="1"/>
    <col min="6658" max="6658" width="17.453125" style="1" customWidth="1"/>
    <col min="6659" max="6659" width="8.7265625" style="1"/>
    <col min="6660" max="6660" width="14.7265625" style="1" bestFit="1" customWidth="1"/>
    <col min="6661" max="6909" width="8.7265625" style="1"/>
    <col min="6910" max="6910" width="28.81640625" style="1" customWidth="1"/>
    <col min="6911" max="6911" width="24.7265625" style="1" customWidth="1"/>
    <col min="6912" max="6912" width="22.7265625" style="1" customWidth="1"/>
    <col min="6913" max="6913" width="8.7265625" style="1"/>
    <col min="6914" max="6914" width="17.453125" style="1" customWidth="1"/>
    <col min="6915" max="6915" width="8.7265625" style="1"/>
    <col min="6916" max="6916" width="14.7265625" style="1" bestFit="1" customWidth="1"/>
    <col min="6917" max="7165" width="8.7265625" style="1"/>
    <col min="7166" max="7166" width="28.81640625" style="1" customWidth="1"/>
    <col min="7167" max="7167" width="24.7265625" style="1" customWidth="1"/>
    <col min="7168" max="7168" width="22.7265625" style="1" customWidth="1"/>
    <col min="7169" max="7169" width="8.7265625" style="1"/>
    <col min="7170" max="7170" width="17.453125" style="1" customWidth="1"/>
    <col min="7171" max="7171" width="8.7265625" style="1"/>
    <col min="7172" max="7172" width="14.7265625" style="1" bestFit="1" customWidth="1"/>
    <col min="7173" max="7421" width="8.7265625" style="1"/>
    <col min="7422" max="7422" width="28.81640625" style="1" customWidth="1"/>
    <col min="7423" max="7423" width="24.7265625" style="1" customWidth="1"/>
    <col min="7424" max="7424" width="22.7265625" style="1" customWidth="1"/>
    <col min="7425" max="7425" width="8.7265625" style="1"/>
    <col min="7426" max="7426" width="17.453125" style="1" customWidth="1"/>
    <col min="7427" max="7427" width="8.7265625" style="1"/>
    <col min="7428" max="7428" width="14.7265625" style="1" bestFit="1" customWidth="1"/>
    <col min="7429" max="7677" width="8.7265625" style="1"/>
    <col min="7678" max="7678" width="28.81640625" style="1" customWidth="1"/>
    <col min="7679" max="7679" width="24.7265625" style="1" customWidth="1"/>
    <col min="7680" max="7680" width="22.7265625" style="1" customWidth="1"/>
    <col min="7681" max="7681" width="8.7265625" style="1"/>
    <col min="7682" max="7682" width="17.453125" style="1" customWidth="1"/>
    <col min="7683" max="7683" width="8.7265625" style="1"/>
    <col min="7684" max="7684" width="14.7265625" style="1" bestFit="1" customWidth="1"/>
    <col min="7685" max="7933" width="8.7265625" style="1"/>
    <col min="7934" max="7934" width="28.81640625" style="1" customWidth="1"/>
    <col min="7935" max="7935" width="24.7265625" style="1" customWidth="1"/>
    <col min="7936" max="7936" width="22.7265625" style="1" customWidth="1"/>
    <col min="7937" max="7937" width="8.7265625" style="1"/>
    <col min="7938" max="7938" width="17.453125" style="1" customWidth="1"/>
    <col min="7939" max="7939" width="8.7265625" style="1"/>
    <col min="7940" max="7940" width="14.7265625" style="1" bestFit="1" customWidth="1"/>
    <col min="7941" max="8189" width="8.7265625" style="1"/>
    <col min="8190" max="8190" width="28.81640625" style="1" customWidth="1"/>
    <col min="8191" max="8191" width="24.7265625" style="1" customWidth="1"/>
    <col min="8192" max="8192" width="22.7265625" style="1" customWidth="1"/>
    <col min="8193" max="8193" width="8.7265625" style="1"/>
    <col min="8194" max="8194" width="17.453125" style="1" customWidth="1"/>
    <col min="8195" max="8195" width="8.7265625" style="1"/>
    <col min="8196" max="8196" width="14.7265625" style="1" bestFit="1" customWidth="1"/>
    <col min="8197" max="8445" width="8.7265625" style="1"/>
    <col min="8446" max="8446" width="28.81640625" style="1" customWidth="1"/>
    <col min="8447" max="8447" width="24.7265625" style="1" customWidth="1"/>
    <col min="8448" max="8448" width="22.7265625" style="1" customWidth="1"/>
    <col min="8449" max="8449" width="8.7265625" style="1"/>
    <col min="8450" max="8450" width="17.453125" style="1" customWidth="1"/>
    <col min="8451" max="8451" width="8.7265625" style="1"/>
    <col min="8452" max="8452" width="14.7265625" style="1" bestFit="1" customWidth="1"/>
    <col min="8453" max="8701" width="8.7265625" style="1"/>
    <col min="8702" max="8702" width="28.81640625" style="1" customWidth="1"/>
    <col min="8703" max="8703" width="24.7265625" style="1" customWidth="1"/>
    <col min="8704" max="8704" width="22.7265625" style="1" customWidth="1"/>
    <col min="8705" max="8705" width="8.7265625" style="1"/>
    <col min="8706" max="8706" width="17.453125" style="1" customWidth="1"/>
    <col min="8707" max="8707" width="8.7265625" style="1"/>
    <col min="8708" max="8708" width="14.7265625" style="1" bestFit="1" customWidth="1"/>
    <col min="8709" max="8957" width="8.7265625" style="1"/>
    <col min="8958" max="8958" width="28.81640625" style="1" customWidth="1"/>
    <col min="8959" max="8959" width="24.7265625" style="1" customWidth="1"/>
    <col min="8960" max="8960" width="22.7265625" style="1" customWidth="1"/>
    <col min="8961" max="8961" width="8.7265625" style="1"/>
    <col min="8962" max="8962" width="17.453125" style="1" customWidth="1"/>
    <col min="8963" max="8963" width="8.7265625" style="1"/>
    <col min="8964" max="8964" width="14.7265625" style="1" bestFit="1" customWidth="1"/>
    <col min="8965" max="9213" width="8.7265625" style="1"/>
    <col min="9214" max="9214" width="28.81640625" style="1" customWidth="1"/>
    <col min="9215" max="9215" width="24.7265625" style="1" customWidth="1"/>
    <col min="9216" max="9216" width="22.7265625" style="1" customWidth="1"/>
    <col min="9217" max="9217" width="8.7265625" style="1"/>
    <col min="9218" max="9218" width="17.453125" style="1" customWidth="1"/>
    <col min="9219" max="9219" width="8.7265625" style="1"/>
    <col min="9220" max="9220" width="14.7265625" style="1" bestFit="1" customWidth="1"/>
    <col min="9221" max="9469" width="8.7265625" style="1"/>
    <col min="9470" max="9470" width="28.81640625" style="1" customWidth="1"/>
    <col min="9471" max="9471" width="24.7265625" style="1" customWidth="1"/>
    <col min="9472" max="9472" width="22.7265625" style="1" customWidth="1"/>
    <col min="9473" max="9473" width="8.7265625" style="1"/>
    <col min="9474" max="9474" width="17.453125" style="1" customWidth="1"/>
    <col min="9475" max="9475" width="8.7265625" style="1"/>
    <col min="9476" max="9476" width="14.7265625" style="1" bestFit="1" customWidth="1"/>
    <col min="9477" max="9725" width="8.7265625" style="1"/>
    <col min="9726" max="9726" width="28.81640625" style="1" customWidth="1"/>
    <col min="9727" max="9727" width="24.7265625" style="1" customWidth="1"/>
    <col min="9728" max="9728" width="22.7265625" style="1" customWidth="1"/>
    <col min="9729" max="9729" width="8.7265625" style="1"/>
    <col min="9730" max="9730" width="17.453125" style="1" customWidth="1"/>
    <col min="9731" max="9731" width="8.7265625" style="1"/>
    <col min="9732" max="9732" width="14.7265625" style="1" bestFit="1" customWidth="1"/>
    <col min="9733" max="9981" width="8.7265625" style="1"/>
    <col min="9982" max="9982" width="28.81640625" style="1" customWidth="1"/>
    <col min="9983" max="9983" width="24.7265625" style="1" customWidth="1"/>
    <col min="9984" max="9984" width="22.7265625" style="1" customWidth="1"/>
    <col min="9985" max="9985" width="8.7265625" style="1"/>
    <col min="9986" max="9986" width="17.453125" style="1" customWidth="1"/>
    <col min="9987" max="9987" width="8.7265625" style="1"/>
    <col min="9988" max="9988" width="14.7265625" style="1" bestFit="1" customWidth="1"/>
    <col min="9989" max="10237" width="8.7265625" style="1"/>
    <col min="10238" max="10238" width="28.81640625" style="1" customWidth="1"/>
    <col min="10239" max="10239" width="24.7265625" style="1" customWidth="1"/>
    <col min="10240" max="10240" width="22.7265625" style="1" customWidth="1"/>
    <col min="10241" max="10241" width="8.7265625" style="1"/>
    <col min="10242" max="10242" width="17.453125" style="1" customWidth="1"/>
    <col min="10243" max="10243" width="8.7265625" style="1"/>
    <col min="10244" max="10244" width="14.7265625" style="1" bestFit="1" customWidth="1"/>
    <col min="10245" max="10493" width="8.7265625" style="1"/>
    <col min="10494" max="10494" width="28.81640625" style="1" customWidth="1"/>
    <col min="10495" max="10495" width="24.7265625" style="1" customWidth="1"/>
    <col min="10496" max="10496" width="22.7265625" style="1" customWidth="1"/>
    <col min="10497" max="10497" width="8.7265625" style="1"/>
    <col min="10498" max="10498" width="17.453125" style="1" customWidth="1"/>
    <col min="10499" max="10499" width="8.7265625" style="1"/>
    <col min="10500" max="10500" width="14.7265625" style="1" bestFit="1" customWidth="1"/>
    <col min="10501" max="10749" width="8.7265625" style="1"/>
    <col min="10750" max="10750" width="28.81640625" style="1" customWidth="1"/>
    <col min="10751" max="10751" width="24.7265625" style="1" customWidth="1"/>
    <col min="10752" max="10752" width="22.7265625" style="1" customWidth="1"/>
    <col min="10753" max="10753" width="8.7265625" style="1"/>
    <col min="10754" max="10754" width="17.453125" style="1" customWidth="1"/>
    <col min="10755" max="10755" width="8.7265625" style="1"/>
    <col min="10756" max="10756" width="14.7265625" style="1" bestFit="1" customWidth="1"/>
    <col min="10757" max="11005" width="8.7265625" style="1"/>
    <col min="11006" max="11006" width="28.81640625" style="1" customWidth="1"/>
    <col min="11007" max="11007" width="24.7265625" style="1" customWidth="1"/>
    <col min="11008" max="11008" width="22.7265625" style="1" customWidth="1"/>
    <col min="11009" max="11009" width="8.7265625" style="1"/>
    <col min="11010" max="11010" width="17.453125" style="1" customWidth="1"/>
    <col min="11011" max="11011" width="8.7265625" style="1"/>
    <col min="11012" max="11012" width="14.7265625" style="1" bestFit="1" customWidth="1"/>
    <col min="11013" max="11261" width="8.7265625" style="1"/>
    <col min="11262" max="11262" width="28.81640625" style="1" customWidth="1"/>
    <col min="11263" max="11263" width="24.7265625" style="1" customWidth="1"/>
    <col min="11264" max="11264" width="22.7265625" style="1" customWidth="1"/>
    <col min="11265" max="11265" width="8.7265625" style="1"/>
    <col min="11266" max="11266" width="17.453125" style="1" customWidth="1"/>
    <col min="11267" max="11267" width="8.7265625" style="1"/>
    <col min="11268" max="11268" width="14.7265625" style="1" bestFit="1" customWidth="1"/>
    <col min="11269" max="11517" width="8.7265625" style="1"/>
    <col min="11518" max="11518" width="28.81640625" style="1" customWidth="1"/>
    <col min="11519" max="11519" width="24.7265625" style="1" customWidth="1"/>
    <col min="11520" max="11520" width="22.7265625" style="1" customWidth="1"/>
    <col min="11521" max="11521" width="8.7265625" style="1"/>
    <col min="11522" max="11522" width="17.453125" style="1" customWidth="1"/>
    <col min="11523" max="11523" width="8.7265625" style="1"/>
    <col min="11524" max="11524" width="14.7265625" style="1" bestFit="1" customWidth="1"/>
    <col min="11525" max="11773" width="8.7265625" style="1"/>
    <col min="11774" max="11774" width="28.81640625" style="1" customWidth="1"/>
    <col min="11775" max="11775" width="24.7265625" style="1" customWidth="1"/>
    <col min="11776" max="11776" width="22.7265625" style="1" customWidth="1"/>
    <col min="11777" max="11777" width="8.7265625" style="1"/>
    <col min="11778" max="11778" width="17.453125" style="1" customWidth="1"/>
    <col min="11779" max="11779" width="8.7265625" style="1"/>
    <col min="11780" max="11780" width="14.7265625" style="1" bestFit="1" customWidth="1"/>
    <col min="11781" max="12029" width="8.7265625" style="1"/>
    <col min="12030" max="12030" width="28.81640625" style="1" customWidth="1"/>
    <col min="12031" max="12031" width="24.7265625" style="1" customWidth="1"/>
    <col min="12032" max="12032" width="22.7265625" style="1" customWidth="1"/>
    <col min="12033" max="12033" width="8.7265625" style="1"/>
    <col min="12034" max="12034" width="17.453125" style="1" customWidth="1"/>
    <col min="12035" max="12035" width="8.7265625" style="1"/>
    <col min="12036" max="12036" width="14.7265625" style="1" bestFit="1" customWidth="1"/>
    <col min="12037" max="12285" width="8.7265625" style="1"/>
    <col min="12286" max="12286" width="28.81640625" style="1" customWidth="1"/>
    <col min="12287" max="12287" width="24.7265625" style="1" customWidth="1"/>
    <col min="12288" max="12288" width="22.7265625" style="1" customWidth="1"/>
    <col min="12289" max="12289" width="8.7265625" style="1"/>
    <col min="12290" max="12290" width="17.453125" style="1" customWidth="1"/>
    <col min="12291" max="12291" width="8.7265625" style="1"/>
    <col min="12292" max="12292" width="14.7265625" style="1" bestFit="1" customWidth="1"/>
    <col min="12293" max="12541" width="8.7265625" style="1"/>
    <col min="12542" max="12542" width="28.81640625" style="1" customWidth="1"/>
    <col min="12543" max="12543" width="24.7265625" style="1" customWidth="1"/>
    <col min="12544" max="12544" width="22.7265625" style="1" customWidth="1"/>
    <col min="12545" max="12545" width="8.7265625" style="1"/>
    <col min="12546" max="12546" width="17.453125" style="1" customWidth="1"/>
    <col min="12547" max="12547" width="8.7265625" style="1"/>
    <col min="12548" max="12548" width="14.7265625" style="1" bestFit="1" customWidth="1"/>
    <col min="12549" max="12797" width="8.7265625" style="1"/>
    <col min="12798" max="12798" width="28.81640625" style="1" customWidth="1"/>
    <col min="12799" max="12799" width="24.7265625" style="1" customWidth="1"/>
    <col min="12800" max="12800" width="22.7265625" style="1" customWidth="1"/>
    <col min="12801" max="12801" width="8.7265625" style="1"/>
    <col min="12802" max="12802" width="17.453125" style="1" customWidth="1"/>
    <col min="12803" max="12803" width="8.7265625" style="1"/>
    <col min="12804" max="12804" width="14.7265625" style="1" bestFit="1" customWidth="1"/>
    <col min="12805" max="13053" width="8.7265625" style="1"/>
    <col min="13054" max="13054" width="28.81640625" style="1" customWidth="1"/>
    <col min="13055" max="13055" width="24.7265625" style="1" customWidth="1"/>
    <col min="13056" max="13056" width="22.7265625" style="1" customWidth="1"/>
    <col min="13057" max="13057" width="8.7265625" style="1"/>
    <col min="13058" max="13058" width="17.453125" style="1" customWidth="1"/>
    <col min="13059" max="13059" width="8.7265625" style="1"/>
    <col min="13060" max="13060" width="14.7265625" style="1" bestFit="1" customWidth="1"/>
    <col min="13061" max="13309" width="8.7265625" style="1"/>
    <col min="13310" max="13310" width="28.81640625" style="1" customWidth="1"/>
    <col min="13311" max="13311" width="24.7265625" style="1" customWidth="1"/>
    <col min="13312" max="13312" width="22.7265625" style="1" customWidth="1"/>
    <col min="13313" max="13313" width="8.7265625" style="1"/>
    <col min="13314" max="13314" width="17.453125" style="1" customWidth="1"/>
    <col min="13315" max="13315" width="8.7265625" style="1"/>
    <col min="13316" max="13316" width="14.7265625" style="1" bestFit="1" customWidth="1"/>
    <col min="13317" max="13565" width="8.7265625" style="1"/>
    <col min="13566" max="13566" width="28.81640625" style="1" customWidth="1"/>
    <col min="13567" max="13567" width="24.7265625" style="1" customWidth="1"/>
    <col min="13568" max="13568" width="22.7265625" style="1" customWidth="1"/>
    <col min="13569" max="13569" width="8.7265625" style="1"/>
    <col min="13570" max="13570" width="17.453125" style="1" customWidth="1"/>
    <col min="13571" max="13571" width="8.7265625" style="1"/>
    <col min="13572" max="13572" width="14.7265625" style="1" bestFit="1" customWidth="1"/>
    <col min="13573" max="13821" width="8.7265625" style="1"/>
    <col min="13822" max="13822" width="28.81640625" style="1" customWidth="1"/>
    <col min="13823" max="13823" width="24.7265625" style="1" customWidth="1"/>
    <col min="13824" max="13824" width="22.7265625" style="1" customWidth="1"/>
    <col min="13825" max="13825" width="8.7265625" style="1"/>
    <col min="13826" max="13826" width="17.453125" style="1" customWidth="1"/>
    <col min="13827" max="13827" width="8.7265625" style="1"/>
    <col min="13828" max="13828" width="14.7265625" style="1" bestFit="1" customWidth="1"/>
    <col min="13829" max="14077" width="8.7265625" style="1"/>
    <col min="14078" max="14078" width="28.81640625" style="1" customWidth="1"/>
    <col min="14079" max="14079" width="24.7265625" style="1" customWidth="1"/>
    <col min="14080" max="14080" width="22.7265625" style="1" customWidth="1"/>
    <col min="14081" max="14081" width="8.7265625" style="1"/>
    <col min="14082" max="14082" width="17.453125" style="1" customWidth="1"/>
    <col min="14083" max="14083" width="8.7265625" style="1"/>
    <col min="14084" max="14084" width="14.7265625" style="1" bestFit="1" customWidth="1"/>
    <col min="14085" max="14333" width="8.7265625" style="1"/>
    <col min="14334" max="14334" width="28.81640625" style="1" customWidth="1"/>
    <col min="14335" max="14335" width="24.7265625" style="1" customWidth="1"/>
    <col min="14336" max="14336" width="22.7265625" style="1" customWidth="1"/>
    <col min="14337" max="14337" width="8.7265625" style="1"/>
    <col min="14338" max="14338" width="17.453125" style="1" customWidth="1"/>
    <col min="14339" max="14339" width="8.7265625" style="1"/>
    <col min="14340" max="14340" width="14.7265625" style="1" bestFit="1" customWidth="1"/>
    <col min="14341" max="14589" width="8.7265625" style="1"/>
    <col min="14590" max="14590" width="28.81640625" style="1" customWidth="1"/>
    <col min="14591" max="14591" width="24.7265625" style="1" customWidth="1"/>
    <col min="14592" max="14592" width="22.7265625" style="1" customWidth="1"/>
    <col min="14593" max="14593" width="8.7265625" style="1"/>
    <col min="14594" max="14594" width="17.453125" style="1" customWidth="1"/>
    <col min="14595" max="14595" width="8.7265625" style="1"/>
    <col min="14596" max="14596" width="14.7265625" style="1" bestFit="1" customWidth="1"/>
    <col min="14597" max="14845" width="8.7265625" style="1"/>
    <col min="14846" max="14846" width="28.81640625" style="1" customWidth="1"/>
    <col min="14847" max="14847" width="24.7265625" style="1" customWidth="1"/>
    <col min="14848" max="14848" width="22.7265625" style="1" customWidth="1"/>
    <col min="14849" max="14849" width="8.7265625" style="1"/>
    <col min="14850" max="14850" width="17.453125" style="1" customWidth="1"/>
    <col min="14851" max="14851" width="8.7265625" style="1"/>
    <col min="14852" max="14852" width="14.7265625" style="1" bestFit="1" customWidth="1"/>
    <col min="14853" max="15101" width="8.7265625" style="1"/>
    <col min="15102" max="15102" width="28.81640625" style="1" customWidth="1"/>
    <col min="15103" max="15103" width="24.7265625" style="1" customWidth="1"/>
    <col min="15104" max="15104" width="22.7265625" style="1" customWidth="1"/>
    <col min="15105" max="15105" width="8.7265625" style="1"/>
    <col min="15106" max="15106" width="17.453125" style="1" customWidth="1"/>
    <col min="15107" max="15107" width="8.7265625" style="1"/>
    <col min="15108" max="15108" width="14.7265625" style="1" bestFit="1" customWidth="1"/>
    <col min="15109" max="15357" width="8.7265625" style="1"/>
    <col min="15358" max="15358" width="28.81640625" style="1" customWidth="1"/>
    <col min="15359" max="15359" width="24.7265625" style="1" customWidth="1"/>
    <col min="15360" max="15360" width="22.7265625" style="1" customWidth="1"/>
    <col min="15361" max="15361" width="8.7265625" style="1"/>
    <col min="15362" max="15362" width="17.453125" style="1" customWidth="1"/>
    <col min="15363" max="15363" width="8.7265625" style="1"/>
    <col min="15364" max="15364" width="14.7265625" style="1" bestFit="1" customWidth="1"/>
    <col min="15365" max="15613" width="8.7265625" style="1"/>
    <col min="15614" max="15614" width="28.81640625" style="1" customWidth="1"/>
    <col min="15615" max="15615" width="24.7265625" style="1" customWidth="1"/>
    <col min="15616" max="15616" width="22.7265625" style="1" customWidth="1"/>
    <col min="15617" max="15617" width="8.7265625" style="1"/>
    <col min="15618" max="15618" width="17.453125" style="1" customWidth="1"/>
    <col min="15619" max="15619" width="8.7265625" style="1"/>
    <col min="15620" max="15620" width="14.7265625" style="1" bestFit="1" customWidth="1"/>
    <col min="15621" max="15869" width="8.7265625" style="1"/>
    <col min="15870" max="15870" width="28.81640625" style="1" customWidth="1"/>
    <col min="15871" max="15871" width="24.7265625" style="1" customWidth="1"/>
    <col min="15872" max="15872" width="22.7265625" style="1" customWidth="1"/>
    <col min="15873" max="15873" width="8.7265625" style="1"/>
    <col min="15874" max="15874" width="17.453125" style="1" customWidth="1"/>
    <col min="15875" max="15875" width="8.7265625" style="1"/>
    <col min="15876" max="15876" width="14.7265625" style="1" bestFit="1" customWidth="1"/>
    <col min="15877" max="16125" width="8.7265625" style="1"/>
    <col min="16126" max="16126" width="28.81640625" style="1" customWidth="1"/>
    <col min="16127" max="16127" width="24.7265625" style="1" customWidth="1"/>
    <col min="16128" max="16128" width="22.7265625" style="1" customWidth="1"/>
    <col min="16129" max="16129" width="8.7265625" style="1"/>
    <col min="16130" max="16130" width="17.453125" style="1" customWidth="1"/>
    <col min="16131" max="16131" width="8.7265625" style="1"/>
    <col min="16132" max="16132" width="14.7265625" style="1" bestFit="1" customWidth="1"/>
    <col min="16133" max="16384" width="8.7265625" style="1"/>
  </cols>
  <sheetData>
    <row r="1" spans="2:15" ht="12.75" customHeight="1" x14ac:dyDescent="0.25">
      <c r="C1" s="1"/>
      <c r="D1" s="120"/>
      <c r="E1" s="3"/>
      <c r="F1" s="1"/>
      <c r="G1" s="1"/>
      <c r="H1" s="3"/>
      <c r="I1" s="3"/>
      <c r="J1" s="1"/>
      <c r="K1" s="1"/>
      <c r="L1" s="3"/>
      <c r="M1" s="3"/>
      <c r="N1" s="1"/>
    </row>
    <row r="2" spans="2:15" ht="12.75" customHeight="1" x14ac:dyDescent="0.35">
      <c r="B2" s="78" t="s">
        <v>25</v>
      </c>
      <c r="C2" s="1"/>
      <c r="D2" s="120"/>
      <c r="E2" s="3"/>
      <c r="F2" s="1"/>
      <c r="G2" s="1"/>
      <c r="H2" s="3"/>
      <c r="I2" s="3"/>
      <c r="J2" s="1"/>
      <c r="K2" s="1"/>
      <c r="L2" s="3"/>
      <c r="M2" s="3"/>
      <c r="N2" s="1"/>
    </row>
    <row r="3" spans="2:15" ht="12.75" customHeight="1" x14ac:dyDescent="0.25">
      <c r="C3" s="1"/>
      <c r="D3" s="120"/>
      <c r="E3" s="3"/>
      <c r="F3" s="1"/>
      <c r="G3" s="1"/>
      <c r="H3" s="3"/>
      <c r="I3" s="3"/>
      <c r="J3" s="1"/>
      <c r="K3" s="1"/>
      <c r="L3" s="3"/>
      <c r="M3" s="3"/>
      <c r="N3" s="1"/>
    </row>
    <row r="4" spans="2:15" ht="15" customHeight="1" x14ac:dyDescent="0.3">
      <c r="B4" s="481" t="s">
        <v>430</v>
      </c>
      <c r="C4" s="481"/>
      <c r="D4" s="481"/>
      <c r="E4" s="481"/>
      <c r="F4" s="481"/>
      <c r="G4" s="481"/>
      <c r="H4" s="481"/>
      <c r="I4" s="481"/>
      <c r="J4" s="481"/>
      <c r="K4" s="481"/>
      <c r="L4" s="481"/>
      <c r="M4" s="481"/>
      <c r="N4" s="481"/>
    </row>
    <row r="5" spans="2:15" ht="12.75" customHeight="1" x14ac:dyDescent="0.25">
      <c r="B5" s="123"/>
      <c r="C5" s="124"/>
      <c r="D5" s="123"/>
      <c r="E5" s="123"/>
      <c r="F5" s="124"/>
      <c r="G5" s="125"/>
      <c r="H5" s="125"/>
      <c r="I5" s="124"/>
      <c r="J5" s="125"/>
      <c r="K5" s="125"/>
      <c r="L5" s="124"/>
      <c r="M5" s="125"/>
      <c r="N5" s="172"/>
    </row>
    <row r="6" spans="2:15" ht="15" customHeight="1" x14ac:dyDescent="0.3">
      <c r="B6" s="123"/>
      <c r="C6" s="124"/>
      <c r="D6" s="476" t="s">
        <v>4</v>
      </c>
      <c r="E6" s="476"/>
      <c r="F6" s="173"/>
      <c r="G6" s="490" t="s">
        <v>5</v>
      </c>
      <c r="H6" s="490"/>
      <c r="I6" s="173"/>
      <c r="J6" s="490" t="s">
        <v>26</v>
      </c>
      <c r="K6" s="490"/>
      <c r="L6" s="173"/>
      <c r="M6" s="490" t="s">
        <v>3</v>
      </c>
      <c r="N6" s="490"/>
    </row>
    <row r="7" spans="2:15" ht="13.5" customHeight="1" x14ac:dyDescent="0.25">
      <c r="B7" s="174"/>
      <c r="C7" s="128"/>
      <c r="D7" s="475" t="s">
        <v>204</v>
      </c>
      <c r="E7" s="475"/>
      <c r="F7" s="3"/>
      <c r="G7" s="475" t="s">
        <v>264</v>
      </c>
      <c r="H7" s="475"/>
      <c r="I7" s="3"/>
      <c r="J7" s="475" t="s">
        <v>206</v>
      </c>
      <c r="K7" s="475"/>
      <c r="L7" s="3"/>
      <c r="M7" s="475" t="s">
        <v>241</v>
      </c>
      <c r="N7" s="475"/>
      <c r="O7" s="247"/>
    </row>
    <row r="8" spans="2:15" ht="22.5" customHeight="1" thickBot="1" x14ac:dyDescent="0.35">
      <c r="B8" s="130"/>
      <c r="C8" s="131"/>
      <c r="D8" s="10" t="s">
        <v>24</v>
      </c>
      <c r="E8" s="10" t="s">
        <v>2</v>
      </c>
      <c r="F8" s="131"/>
      <c r="G8" s="133" t="s">
        <v>24</v>
      </c>
      <c r="H8" s="133" t="s">
        <v>2</v>
      </c>
      <c r="I8" s="131"/>
      <c r="J8" s="133" t="s">
        <v>24</v>
      </c>
      <c r="K8" s="133" t="s">
        <v>2</v>
      </c>
      <c r="L8" s="131"/>
      <c r="M8" s="133" t="s">
        <v>24</v>
      </c>
      <c r="N8" s="133" t="s">
        <v>2</v>
      </c>
    </row>
    <row r="9" spans="2:15" ht="15" customHeight="1" x14ac:dyDescent="0.25">
      <c r="B9" s="14" t="s">
        <v>117</v>
      </c>
      <c r="C9" s="135"/>
      <c r="D9" s="136">
        <v>53</v>
      </c>
      <c r="E9" s="5">
        <f>D9/SUM($D$9:$D$12)</f>
        <v>0.40151515151515149</v>
      </c>
      <c r="F9" s="135"/>
      <c r="G9" s="137">
        <v>111</v>
      </c>
      <c r="H9" s="5">
        <f>G9/SUM($G$9:$G$12)</f>
        <v>0.51869158878504673</v>
      </c>
      <c r="I9" s="135"/>
      <c r="J9" s="136">
        <v>3</v>
      </c>
      <c r="K9" s="5">
        <f>J9/SUM($J$9:$J$12)</f>
        <v>0.42857142857142855</v>
      </c>
      <c r="L9" s="135"/>
      <c r="M9" s="167">
        <f>SUM(D9,G9,J9)</f>
        <v>167</v>
      </c>
      <c r="N9" s="5">
        <f>M9/SUM($M$9:$M$12)</f>
        <v>0.47308781869688388</v>
      </c>
    </row>
    <row r="10" spans="2:15" ht="15" customHeight="1" x14ac:dyDescent="0.25">
      <c r="B10" s="138" t="s">
        <v>118</v>
      </c>
      <c r="C10" s="135"/>
      <c r="D10" s="139">
        <v>46</v>
      </c>
      <c r="E10" s="140">
        <f t="shared" ref="E10:E12" si="0">D10/SUM($D$9:$D$12)</f>
        <v>0.34848484848484851</v>
      </c>
      <c r="F10" s="135"/>
      <c r="G10" s="141">
        <v>60</v>
      </c>
      <c r="H10" s="140">
        <f t="shared" ref="H10:H12" si="1">G10/SUM($G$9:$G$12)</f>
        <v>0.28037383177570091</v>
      </c>
      <c r="I10" s="135"/>
      <c r="J10" s="139">
        <v>2</v>
      </c>
      <c r="K10" s="140">
        <f t="shared" ref="K10:K12" si="2">J10/SUM($J$9:$J$12)</f>
        <v>0.2857142857142857</v>
      </c>
      <c r="L10" s="135"/>
      <c r="M10" s="139">
        <f t="shared" ref="M10:M12" si="3">SUM(D10,G10,J10)</f>
        <v>108</v>
      </c>
      <c r="N10" s="140">
        <f t="shared" ref="N10:N12" si="4">M10/SUM($M$9:$M$12)</f>
        <v>0.30594900849858359</v>
      </c>
    </row>
    <row r="11" spans="2:15" ht="15" customHeight="1" x14ac:dyDescent="0.25">
      <c r="B11" s="248" t="s">
        <v>119</v>
      </c>
      <c r="C11" s="135"/>
      <c r="D11" s="249">
        <v>26</v>
      </c>
      <c r="E11" s="147">
        <f t="shared" si="0"/>
        <v>0.19696969696969696</v>
      </c>
      <c r="F11" s="135"/>
      <c r="G11" s="250">
        <v>40</v>
      </c>
      <c r="H11" s="147">
        <f t="shared" si="1"/>
        <v>0.18691588785046728</v>
      </c>
      <c r="I11" s="135"/>
      <c r="J11" s="249">
        <v>1</v>
      </c>
      <c r="K11" s="147">
        <f t="shared" si="2"/>
        <v>0.14285714285714285</v>
      </c>
      <c r="L11" s="135"/>
      <c r="M11" s="249">
        <f t="shared" si="3"/>
        <v>67</v>
      </c>
      <c r="N11" s="147">
        <f t="shared" si="4"/>
        <v>0.18980169971671387</v>
      </c>
    </row>
    <row r="12" spans="2:15" ht="15" customHeight="1" thickBot="1" x14ac:dyDescent="0.3">
      <c r="B12" s="151" t="s">
        <v>120</v>
      </c>
      <c r="C12" s="135"/>
      <c r="D12" s="152">
        <v>7</v>
      </c>
      <c r="E12" s="153">
        <f t="shared" si="0"/>
        <v>5.3030303030303032E-2</v>
      </c>
      <c r="F12" s="135"/>
      <c r="G12" s="154">
        <v>3</v>
      </c>
      <c r="H12" s="153">
        <f t="shared" si="1"/>
        <v>1.4018691588785047E-2</v>
      </c>
      <c r="I12" s="135"/>
      <c r="J12" s="152">
        <v>1</v>
      </c>
      <c r="K12" s="153">
        <f t="shared" si="2"/>
        <v>0.14285714285714285</v>
      </c>
      <c r="L12" s="135"/>
      <c r="M12" s="152">
        <f t="shared" si="3"/>
        <v>11</v>
      </c>
      <c r="N12" s="153">
        <f t="shared" si="4"/>
        <v>3.1161473087818695E-2</v>
      </c>
    </row>
    <row r="13" spans="2:15" ht="12" customHeight="1" thickTop="1" x14ac:dyDescent="0.25">
      <c r="C13" s="1"/>
      <c r="D13" s="120"/>
      <c r="E13" s="155"/>
      <c r="F13" s="156"/>
      <c r="G13" s="156"/>
      <c r="H13" s="155"/>
      <c r="I13" s="155"/>
      <c r="J13" s="156"/>
      <c r="K13" s="156"/>
      <c r="L13" s="79"/>
      <c r="M13" s="79"/>
      <c r="N13" s="1"/>
    </row>
    <row r="14" spans="2:15" ht="12" customHeight="1" x14ac:dyDescent="0.25">
      <c r="B14" s="471" t="s">
        <v>203</v>
      </c>
      <c r="C14" s="471"/>
      <c r="D14" s="471"/>
      <c r="E14" s="471"/>
      <c r="F14" s="471"/>
      <c r="G14" s="471"/>
      <c r="H14" s="471"/>
      <c r="I14" s="471"/>
      <c r="J14" s="471"/>
      <c r="K14" s="471"/>
      <c r="L14" s="471"/>
      <c r="M14" s="471"/>
      <c r="N14" s="1"/>
    </row>
    <row r="15" spans="2:15" ht="12" customHeight="1" x14ac:dyDescent="0.25">
      <c r="B15" s="157" t="s">
        <v>46</v>
      </c>
      <c r="C15" s="1"/>
      <c r="D15" s="120"/>
      <c r="E15" s="157"/>
      <c r="F15" s="157"/>
      <c r="G15" s="158"/>
      <c r="H15" s="157"/>
      <c r="I15" s="157"/>
      <c r="J15" s="157"/>
      <c r="K15" s="158"/>
      <c r="L15" s="107"/>
      <c r="M15" s="107"/>
      <c r="N15" s="1"/>
    </row>
    <row r="16" spans="2:15" ht="12" customHeight="1" x14ac:dyDescent="0.25">
      <c r="B16" s="159" t="s">
        <v>47</v>
      </c>
      <c r="C16" s="1"/>
      <c r="D16" s="120"/>
      <c r="E16" s="159"/>
      <c r="F16" s="159"/>
      <c r="G16" s="158"/>
      <c r="H16" s="159"/>
      <c r="I16" s="159"/>
      <c r="J16" s="159"/>
      <c r="K16" s="158"/>
      <c r="L16" s="107"/>
      <c r="M16" s="107"/>
      <c r="N16" s="1"/>
    </row>
    <row r="17" spans="1:14" ht="12" customHeight="1" x14ac:dyDescent="0.25">
      <c r="B17" s="107"/>
      <c r="C17" s="1"/>
      <c r="D17" s="120"/>
      <c r="E17" s="107"/>
      <c r="F17" s="107"/>
      <c r="G17" s="107"/>
      <c r="H17" s="107"/>
      <c r="I17" s="107"/>
      <c r="J17" s="107"/>
      <c r="K17" s="107"/>
      <c r="L17" s="107"/>
      <c r="M17" s="107"/>
      <c r="N17" s="1"/>
    </row>
    <row r="18" spans="1:14" ht="12" customHeight="1" x14ac:dyDescent="0.25">
      <c r="B18" s="473" t="s">
        <v>335</v>
      </c>
      <c r="C18" s="473"/>
      <c r="D18" s="473"/>
      <c r="E18" s="473"/>
      <c r="F18" s="473"/>
      <c r="G18" s="473"/>
      <c r="H18" s="473"/>
      <c r="I18" s="473"/>
      <c r="J18" s="473"/>
      <c r="K18" s="473"/>
      <c r="L18" s="473"/>
      <c r="M18" s="473"/>
      <c r="N18" s="1"/>
    </row>
    <row r="19" spans="1:14" ht="12.5" x14ac:dyDescent="0.25">
      <c r="C19" s="1"/>
      <c r="E19" s="158"/>
      <c r="F19" s="1"/>
      <c r="G19" s="1"/>
      <c r="H19" s="1"/>
      <c r="I19" s="1"/>
      <c r="J19" s="1"/>
      <c r="K19" s="1"/>
      <c r="L19" s="1"/>
      <c r="M19" s="1"/>
      <c r="N19" s="1"/>
    </row>
    <row r="20" spans="1:14" ht="12" customHeight="1" x14ac:dyDescent="0.25">
      <c r="C20" s="1"/>
      <c r="E20" s="158"/>
      <c r="F20" s="1"/>
      <c r="G20" s="1"/>
      <c r="H20" s="1"/>
      <c r="I20" s="1"/>
      <c r="J20" s="1"/>
      <c r="K20" s="1"/>
      <c r="L20" s="1"/>
      <c r="M20" s="1"/>
      <c r="N20" s="1"/>
    </row>
    <row r="21" spans="1:14" ht="12" customHeight="1" x14ac:dyDescent="0.25">
      <c r="C21" s="1"/>
      <c r="E21" s="158"/>
      <c r="F21" s="1"/>
      <c r="G21" s="1"/>
      <c r="H21" s="1"/>
      <c r="I21" s="1"/>
      <c r="J21" s="1"/>
      <c r="K21" s="1"/>
      <c r="L21" s="1"/>
      <c r="M21" s="1"/>
      <c r="N21" s="1"/>
    </row>
    <row r="22" spans="1:14" ht="15" customHeight="1" x14ac:dyDescent="0.35">
      <c r="A22"/>
      <c r="B22" s="509" t="s">
        <v>305</v>
      </c>
      <c r="C22" s="509"/>
      <c r="D22" s="509"/>
      <c r="E22" s="509"/>
      <c r="F22" s="509"/>
      <c r="G22" s="509"/>
      <c r="H22" s="509"/>
      <c r="I22" s="509"/>
      <c r="J22" s="509"/>
      <c r="L22" s="1"/>
    </row>
    <row r="23" spans="1:14" ht="12.75" customHeight="1" x14ac:dyDescent="0.35">
      <c r="A23"/>
      <c r="B23" t="s">
        <v>322</v>
      </c>
      <c r="C23"/>
      <c r="D23"/>
      <c r="E23"/>
      <c r="F23"/>
      <c r="I23" s="1"/>
      <c r="L23" s="1"/>
    </row>
    <row r="24" spans="1:14" ht="15" customHeight="1" thickBot="1" x14ac:dyDescent="0.4">
      <c r="A24"/>
      <c r="B24" s="347" t="s">
        <v>87</v>
      </c>
      <c r="C24" s="21"/>
      <c r="D24" s="348" t="s">
        <v>24</v>
      </c>
      <c r="E24"/>
      <c r="F24"/>
      <c r="I24" s="1"/>
      <c r="L24" s="2"/>
    </row>
    <row r="25" spans="1:14" ht="15" customHeight="1" x14ac:dyDescent="0.35">
      <c r="A25"/>
      <c r="B25" s="355" t="s">
        <v>306</v>
      </c>
      <c r="C25" s="21"/>
      <c r="D25" s="21">
        <v>73</v>
      </c>
      <c r="E25"/>
      <c r="F25"/>
      <c r="I25" s="1"/>
      <c r="L25" s="2"/>
    </row>
    <row r="26" spans="1:14" ht="15" customHeight="1" x14ac:dyDescent="0.35">
      <c r="A26"/>
      <c r="B26" s="356" t="s">
        <v>310</v>
      </c>
      <c r="C26" s="21"/>
      <c r="D26" s="349">
        <v>13</v>
      </c>
      <c r="E26"/>
      <c r="F26"/>
      <c r="I26" s="1"/>
      <c r="L26" s="2"/>
    </row>
    <row r="27" spans="1:14" ht="15" customHeight="1" x14ac:dyDescent="0.35">
      <c r="A27"/>
      <c r="B27" s="355" t="s">
        <v>307</v>
      </c>
      <c r="C27" s="21"/>
      <c r="D27" s="21">
        <v>10</v>
      </c>
      <c r="E27"/>
      <c r="F27"/>
      <c r="I27" s="1"/>
      <c r="L27" s="2"/>
    </row>
    <row r="28" spans="1:14" ht="15" customHeight="1" x14ac:dyDescent="0.35">
      <c r="A28"/>
      <c r="B28" s="356" t="s">
        <v>312</v>
      </c>
      <c r="C28" s="21"/>
      <c r="D28" s="349">
        <v>5</v>
      </c>
      <c r="E28"/>
      <c r="F28"/>
      <c r="I28" s="1"/>
      <c r="L28" s="2"/>
    </row>
    <row r="29" spans="1:14" ht="15" customHeight="1" x14ac:dyDescent="0.35">
      <c r="A29"/>
      <c r="B29" s="355" t="s">
        <v>308</v>
      </c>
      <c r="C29" s="21"/>
      <c r="D29" s="21">
        <v>2</v>
      </c>
      <c r="E29"/>
      <c r="F29"/>
      <c r="I29" s="1"/>
      <c r="L29" s="2"/>
    </row>
    <row r="30" spans="1:14" ht="15" customHeight="1" x14ac:dyDescent="0.35">
      <c r="A30"/>
      <c r="B30" s="356" t="s">
        <v>311</v>
      </c>
      <c r="C30" s="21"/>
      <c r="D30" s="349">
        <v>1</v>
      </c>
      <c r="E30"/>
      <c r="F30"/>
      <c r="I30" s="1"/>
      <c r="L30" s="2"/>
    </row>
    <row r="31" spans="1:14" ht="15" customHeight="1" thickBot="1" x14ac:dyDescent="0.4">
      <c r="A31"/>
      <c r="B31" s="357" t="s">
        <v>309</v>
      </c>
      <c r="C31" s="21"/>
      <c r="D31" s="351">
        <v>1</v>
      </c>
      <c r="E31"/>
      <c r="F31"/>
      <c r="I31" s="1"/>
      <c r="L31" s="2"/>
    </row>
    <row r="32" spans="1:14" ht="12" customHeight="1" thickTop="1" x14ac:dyDescent="0.25">
      <c r="C32" s="1"/>
      <c r="E32" s="79"/>
      <c r="F32" s="80"/>
      <c r="G32" s="80"/>
      <c r="H32" s="79"/>
      <c r="I32" s="79"/>
      <c r="L32" s="2"/>
      <c r="M32" s="79"/>
      <c r="N32" s="1"/>
    </row>
    <row r="33" spans="1:14" ht="12" customHeight="1" x14ac:dyDescent="0.25">
      <c r="B33" s="471" t="s">
        <v>203</v>
      </c>
      <c r="C33" s="471"/>
      <c r="D33" s="471"/>
      <c r="E33" s="471"/>
      <c r="F33" s="471"/>
      <c r="G33" s="471"/>
      <c r="H33" s="471"/>
      <c r="I33" s="471"/>
      <c r="J33" s="471"/>
      <c r="K33" s="471"/>
      <c r="L33" s="471"/>
      <c r="M33" s="471"/>
      <c r="N33" s="1"/>
    </row>
    <row r="34" spans="1:14" ht="12" customHeight="1" x14ac:dyDescent="0.25">
      <c r="B34" s="346"/>
      <c r="C34" s="1"/>
      <c r="E34" s="346"/>
      <c r="F34" s="346"/>
      <c r="G34" s="346"/>
      <c r="H34" s="346"/>
      <c r="I34" s="346"/>
      <c r="J34" s="346"/>
      <c r="K34" s="346"/>
      <c r="L34" s="346"/>
      <c r="M34" s="346"/>
      <c r="N34" s="1"/>
    </row>
    <row r="35" spans="1:14" ht="12" customHeight="1" x14ac:dyDescent="0.25">
      <c r="B35" s="473" t="s">
        <v>335</v>
      </c>
      <c r="C35" s="473"/>
      <c r="D35" s="473"/>
      <c r="E35" s="473"/>
      <c r="F35" s="473"/>
      <c r="G35" s="473"/>
      <c r="H35" s="473"/>
      <c r="I35" s="473"/>
      <c r="J35" s="473"/>
      <c r="K35" s="473"/>
      <c r="L35" s="473"/>
      <c r="M35" s="473"/>
      <c r="N35" s="1"/>
    </row>
    <row r="36" spans="1:14" ht="15" customHeight="1" x14ac:dyDescent="0.35">
      <c r="A36"/>
      <c r="B36" s="109"/>
      <c r="C36"/>
      <c r="D36" s="109"/>
      <c r="E36"/>
      <c r="F36"/>
    </row>
    <row r="37" spans="1:14" ht="15" customHeight="1" x14ac:dyDescent="0.35">
      <c r="A37"/>
      <c r="B37" s="109"/>
      <c r="C37"/>
      <c r="D37" s="109"/>
      <c r="E37"/>
      <c r="F37"/>
    </row>
  </sheetData>
  <sortState xmlns:xlrd2="http://schemas.microsoft.com/office/spreadsheetml/2017/richdata2" ref="J25:L31">
    <sortCondition descending="1" ref="L25:L31"/>
    <sortCondition ref="J25:J31"/>
  </sortState>
  <customSheetViews>
    <customSheetView guid="{2806289E-E2A8-4B9B-A15C-380DC7171E03}" showPageBreaks="1" showGridLines="0" view="pageLayout" topLeftCell="A11">
      <selection activeCell="B25" sqref="B25"/>
      <pageMargins left="0.75" right="0.75" top="0.75" bottom="0.75" header="0.5" footer="0.5"/>
      <pageSetup orientation="landscape" r:id="rId1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  <customSheetView guid="{F3B5803E-F644-4017-98FB-3DB746882656}" showPageBreaks="1" showGridLines="0" view="pageLayout" topLeftCell="A11">
      <selection activeCell="B27" sqref="B27"/>
      <pageMargins left="0.75" right="0.75" top="0.75" bottom="0.75" header="0.5" footer="0.5"/>
      <pageSetup orientation="landscape" r:id="rId2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</customSheetViews>
  <mergeCells count="14">
    <mergeCell ref="B22:J22"/>
    <mergeCell ref="B33:M33"/>
    <mergeCell ref="B35:M35"/>
    <mergeCell ref="B14:M14"/>
    <mergeCell ref="B18:M18"/>
    <mergeCell ref="D7:E7"/>
    <mergeCell ref="G7:H7"/>
    <mergeCell ref="J7:K7"/>
    <mergeCell ref="M7:N7"/>
    <mergeCell ref="B4:N4"/>
    <mergeCell ref="D6:E6"/>
    <mergeCell ref="G6:H6"/>
    <mergeCell ref="J6:K6"/>
    <mergeCell ref="M6:N6"/>
  </mergeCells>
  <hyperlinks>
    <hyperlink ref="B2" location="ToC!A1" display="Table of Contents" xr:uid="{9FAA3088-2B74-4FCF-A58F-D3BC93542ED8}"/>
  </hyperlinks>
  <pageMargins left="0.75" right="0.75" top="0.75" bottom="0.75" header="0.5" footer="0.5"/>
  <pageSetup orientation="landscape" r:id="rId3"/>
  <headerFooter>
    <oddHeader>&amp;L&amp;"Arial,Italic"&amp;10ADEA Survey of Allied Dental Program Directors, 2018 Summary and Results</oddHeader>
    <oddFooter>&amp;L&amp;"Arial,Regular"&amp;10July 2019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Z77"/>
  <sheetViews>
    <sheetView showGridLines="0" zoomScaleNormal="100" workbookViewId="0"/>
  </sheetViews>
  <sheetFormatPr defaultColWidth="8.81640625" defaultRowHeight="14.5" x14ac:dyDescent="0.35"/>
  <cols>
    <col min="1" max="1" width="2.26953125" style="177" customWidth="1"/>
    <col min="2" max="2" width="20.7265625" style="177" customWidth="1"/>
    <col min="3" max="3" width="2" style="177" customWidth="1"/>
    <col min="4" max="5" width="8.26953125" style="177" customWidth="1"/>
    <col min="6" max="6" width="1.453125" style="177" customWidth="1"/>
    <col min="7" max="8" width="8.26953125" style="177" customWidth="1"/>
    <col min="9" max="9" width="1.453125" style="177" customWidth="1"/>
    <col min="10" max="11" width="8.26953125" style="177" customWidth="1"/>
    <col min="12" max="12" width="1.453125" style="177" customWidth="1"/>
    <col min="13" max="14" width="8.26953125" style="177" customWidth="1"/>
    <col min="15" max="16384" width="8.81640625" style="177"/>
  </cols>
  <sheetData>
    <row r="1" spans="1:26" s="1" customFormat="1" ht="12.75" customHeight="1" x14ac:dyDescent="0.25">
      <c r="D1" s="120"/>
      <c r="E1" s="444"/>
      <c r="H1" s="444"/>
      <c r="I1" s="3"/>
      <c r="K1" s="444"/>
      <c r="L1" s="3"/>
      <c r="M1" s="3"/>
      <c r="N1" s="444"/>
    </row>
    <row r="2" spans="1:26" s="1" customFormat="1" ht="12.75" customHeight="1" x14ac:dyDescent="0.35">
      <c r="B2" s="78" t="s">
        <v>25</v>
      </c>
      <c r="D2" s="120"/>
      <c r="E2" s="3"/>
      <c r="H2" s="3"/>
      <c r="I2" s="3"/>
      <c r="L2" s="3"/>
      <c r="M2" s="3"/>
    </row>
    <row r="3" spans="1:26" s="1" customFormat="1" ht="12.75" customHeight="1" x14ac:dyDescent="0.25">
      <c r="D3" s="120"/>
      <c r="E3" s="3"/>
      <c r="H3" s="3"/>
      <c r="I3" s="3"/>
      <c r="L3" s="3"/>
      <c r="M3" s="3"/>
    </row>
    <row r="4" spans="1:26" x14ac:dyDescent="0.35">
      <c r="A4" s="158"/>
      <c r="B4" s="481" t="s">
        <v>431</v>
      </c>
      <c r="C4" s="481"/>
      <c r="D4" s="481"/>
      <c r="E4" s="481"/>
      <c r="F4" s="481"/>
      <c r="G4" s="481"/>
      <c r="H4" s="481"/>
      <c r="I4" s="481"/>
      <c r="J4" s="481"/>
      <c r="K4" s="481"/>
      <c r="L4" s="481"/>
      <c r="M4" s="481"/>
      <c r="N4" s="481"/>
    </row>
    <row r="5" spans="1:26" ht="12.75" customHeight="1" x14ac:dyDescent="0.35">
      <c r="A5" s="158"/>
      <c r="B5" s="121"/>
      <c r="C5" s="199"/>
      <c r="D5" s="121"/>
      <c r="E5" s="121"/>
      <c r="F5" s="199"/>
      <c r="G5" s="121"/>
      <c r="H5" s="121"/>
      <c r="I5" s="199"/>
      <c r="J5" s="200"/>
      <c r="K5" s="200"/>
      <c r="L5" s="199"/>
      <c r="M5" s="200"/>
      <c r="N5" s="200"/>
    </row>
    <row r="6" spans="1:26" x14ac:dyDescent="0.35">
      <c r="A6" s="158"/>
      <c r="B6" s="201"/>
      <c r="C6" s="124"/>
      <c r="D6" s="500" t="s">
        <v>4</v>
      </c>
      <c r="E6" s="500"/>
      <c r="F6" s="173"/>
      <c r="G6" s="501" t="s">
        <v>5</v>
      </c>
      <c r="H6" s="501"/>
      <c r="I6" s="173"/>
      <c r="J6" s="501" t="s">
        <v>164</v>
      </c>
      <c r="K6" s="501"/>
      <c r="L6" s="173"/>
      <c r="M6" s="501" t="s">
        <v>3</v>
      </c>
      <c r="N6" s="501"/>
    </row>
    <row r="7" spans="1:26" x14ac:dyDescent="0.35">
      <c r="A7" s="158"/>
      <c r="B7" s="128"/>
      <c r="C7" s="128"/>
      <c r="D7" s="475" t="s">
        <v>251</v>
      </c>
      <c r="E7" s="475"/>
      <c r="F7" s="3"/>
      <c r="G7" s="475" t="s">
        <v>252</v>
      </c>
      <c r="H7" s="475"/>
      <c r="I7" s="3"/>
      <c r="J7" s="475" t="s">
        <v>246</v>
      </c>
      <c r="K7" s="475"/>
      <c r="L7" s="3"/>
      <c r="M7" s="475" t="s">
        <v>253</v>
      </c>
      <c r="N7" s="475"/>
    </row>
    <row r="8" spans="1:26" ht="22.5" customHeight="1" thickBot="1" x14ac:dyDescent="0.4">
      <c r="A8" s="158"/>
      <c r="B8" s="242"/>
      <c r="C8" s="131"/>
      <c r="D8" s="203" t="s">
        <v>24</v>
      </c>
      <c r="E8" s="203" t="s">
        <v>2</v>
      </c>
      <c r="F8" s="131"/>
      <c r="G8" s="204" t="s">
        <v>24</v>
      </c>
      <c r="H8" s="204" t="s">
        <v>2</v>
      </c>
      <c r="I8" s="131"/>
      <c r="J8" s="204" t="s">
        <v>24</v>
      </c>
      <c r="K8" s="204" t="s">
        <v>2</v>
      </c>
      <c r="L8" s="131"/>
      <c r="M8" s="204" t="s">
        <v>24</v>
      </c>
      <c r="N8" s="204" t="s">
        <v>2</v>
      </c>
    </row>
    <row r="9" spans="1:26" ht="10" customHeight="1" x14ac:dyDescent="0.35">
      <c r="A9" s="158"/>
      <c r="B9" s="131"/>
      <c r="C9" s="131"/>
      <c r="D9" s="176"/>
      <c r="E9" s="176"/>
      <c r="F9" s="131"/>
      <c r="G9" s="176"/>
      <c r="H9" s="176"/>
      <c r="I9" s="131"/>
      <c r="J9" s="176"/>
      <c r="K9" s="176"/>
      <c r="L9" s="131"/>
      <c r="M9" s="176"/>
      <c r="N9" s="176"/>
    </row>
    <row r="10" spans="1:26" ht="15" customHeight="1" x14ac:dyDescent="0.35">
      <c r="A10" s="205"/>
      <c r="B10" s="206" t="s">
        <v>48</v>
      </c>
      <c r="C10" s="253"/>
      <c r="D10" s="72">
        <f>SUM(D11:D13)</f>
        <v>112</v>
      </c>
      <c r="E10" s="208">
        <f>D10/D10</f>
        <v>1</v>
      </c>
      <c r="F10" s="195"/>
      <c r="G10" s="72">
        <f>SUM(G11:G13)</f>
        <v>619</v>
      </c>
      <c r="H10" s="208">
        <f>G10/G10</f>
        <v>1</v>
      </c>
      <c r="I10" s="195"/>
      <c r="J10" s="72">
        <f>SUM(J11:J13)</f>
        <v>7</v>
      </c>
      <c r="K10" s="208">
        <f>J10/J10</f>
        <v>1</v>
      </c>
      <c r="L10" s="195"/>
      <c r="M10" s="72">
        <f>SUM(M11:M13)</f>
        <v>738</v>
      </c>
      <c r="N10" s="208">
        <f>M10/M10</f>
        <v>1</v>
      </c>
      <c r="P10" s="443"/>
      <c r="Q10" s="443"/>
      <c r="R10" s="443"/>
      <c r="S10" s="443"/>
      <c r="T10" s="443"/>
      <c r="U10" s="443"/>
      <c r="V10" s="443"/>
      <c r="W10" s="443"/>
      <c r="Y10" s="443"/>
      <c r="Z10" s="443"/>
    </row>
    <row r="11" spans="1:26" x14ac:dyDescent="0.35">
      <c r="A11" s="205"/>
      <c r="B11" s="44" t="s">
        <v>117</v>
      </c>
      <c r="C11" s="180"/>
      <c r="D11" s="139">
        <f>SUMIF($B$16:$B$68,$B11,D$16:D$68)</f>
        <v>75</v>
      </c>
      <c r="E11" s="140">
        <f>D11/$D$10</f>
        <v>0.6696428571428571</v>
      </c>
      <c r="F11" s="180"/>
      <c r="G11" s="139">
        <f>SUMIF($B$16:$B$68,$B11,G$16:G$68)</f>
        <v>285</v>
      </c>
      <c r="H11" s="140">
        <f>G11/$G$10</f>
        <v>0.4604200323101777</v>
      </c>
      <c r="I11" s="180"/>
      <c r="J11" s="139">
        <f>SUMIF($B$16:$B$68,$B11,J$16:J$68)</f>
        <v>5</v>
      </c>
      <c r="K11" s="140">
        <f>J11/$J$10</f>
        <v>0.7142857142857143</v>
      </c>
      <c r="L11" s="180"/>
      <c r="M11" s="139">
        <f>SUMIF($B$16:$B$68,$B11,M$16:M$68)</f>
        <v>365</v>
      </c>
      <c r="N11" s="140">
        <f>M11/$M$10</f>
        <v>0.49457994579945802</v>
      </c>
      <c r="P11" s="443"/>
      <c r="Q11" s="443"/>
      <c r="S11" s="443"/>
      <c r="V11" s="443"/>
      <c r="Y11" s="443"/>
    </row>
    <row r="12" spans="1:26" x14ac:dyDescent="0.35">
      <c r="A12" s="205"/>
      <c r="B12" s="214" t="s">
        <v>176</v>
      </c>
      <c r="C12" s="180"/>
      <c r="D12" s="146">
        <f t="shared" ref="D12:D13" si="0">SUMIF($B$16:$B$68,$B12,D$16:D$68)</f>
        <v>21</v>
      </c>
      <c r="E12" s="212">
        <f>D12/$D$10</f>
        <v>0.1875</v>
      </c>
      <c r="F12" s="180"/>
      <c r="G12" s="146">
        <f t="shared" ref="G12:G13" si="1">SUMIF($B$16:$B$68,$B12,G$16:G$68)</f>
        <v>147</v>
      </c>
      <c r="H12" s="212">
        <f>G12/$G$10</f>
        <v>0.23747980613893377</v>
      </c>
      <c r="I12" s="180"/>
      <c r="J12" s="146">
        <f t="shared" ref="J12:J13" si="2">SUMIF($B$16:$B$68,$B12,J$16:J$68)</f>
        <v>2</v>
      </c>
      <c r="K12" s="212">
        <f>J12/$J$10</f>
        <v>0.2857142857142857</v>
      </c>
      <c r="L12" s="180"/>
      <c r="M12" s="146">
        <f t="shared" ref="M12:M13" si="3">SUMIF($B$16:$B$68,$B12,M$16:M$68)</f>
        <v>170</v>
      </c>
      <c r="N12" s="212">
        <f>M12/$M$10</f>
        <v>0.23035230352303523</v>
      </c>
      <c r="P12" s="443"/>
      <c r="Q12" s="443"/>
      <c r="S12" s="443"/>
      <c r="V12" s="443"/>
      <c r="Y12" s="443"/>
    </row>
    <row r="13" spans="1:26" x14ac:dyDescent="0.35">
      <c r="A13" s="205"/>
      <c r="B13" s="221" t="s">
        <v>177</v>
      </c>
      <c r="C13" s="180"/>
      <c r="D13" s="139">
        <f t="shared" si="0"/>
        <v>16</v>
      </c>
      <c r="E13" s="140">
        <f>D13/$D$10</f>
        <v>0.14285714285714285</v>
      </c>
      <c r="F13" s="180"/>
      <c r="G13" s="139">
        <f t="shared" si="1"/>
        <v>187</v>
      </c>
      <c r="H13" s="140">
        <f>G13/$G$10</f>
        <v>0.30210016155088854</v>
      </c>
      <c r="I13" s="180"/>
      <c r="J13" s="139">
        <f t="shared" si="2"/>
        <v>0</v>
      </c>
      <c r="K13" s="140">
        <f>J13/$J$10</f>
        <v>0</v>
      </c>
      <c r="L13" s="180"/>
      <c r="M13" s="139">
        <f t="shared" si="3"/>
        <v>203</v>
      </c>
      <c r="N13" s="140">
        <f>M13/$M$10</f>
        <v>0.27506775067750677</v>
      </c>
      <c r="P13" s="443"/>
      <c r="Q13" s="443"/>
      <c r="S13" s="443"/>
      <c r="V13" s="443"/>
      <c r="Y13" s="443"/>
    </row>
    <row r="14" spans="1:26" ht="10" customHeight="1" x14ac:dyDescent="0.35">
      <c r="A14" s="158"/>
      <c r="B14" s="131"/>
      <c r="C14" s="131"/>
      <c r="D14" s="176"/>
      <c r="E14" s="176"/>
      <c r="F14" s="131"/>
      <c r="G14" s="176"/>
      <c r="H14" s="176"/>
      <c r="I14" s="131"/>
      <c r="J14" s="176"/>
      <c r="K14" s="176"/>
      <c r="L14" s="131"/>
      <c r="M14" s="176"/>
      <c r="N14" s="176"/>
    </row>
    <row r="15" spans="1:26" ht="15" customHeight="1" x14ac:dyDescent="0.35">
      <c r="A15" s="205"/>
      <c r="B15" s="206" t="s">
        <v>111</v>
      </c>
      <c r="C15" s="253"/>
      <c r="D15" s="72">
        <f>SUM(D16:D18)</f>
        <v>27</v>
      </c>
      <c r="E15" s="208">
        <f>D15/D10</f>
        <v>0.24107142857142858</v>
      </c>
      <c r="F15" s="195"/>
      <c r="G15" s="72">
        <f>SUM(G16:G18)</f>
        <v>141</v>
      </c>
      <c r="H15" s="208">
        <f>G15/G10</f>
        <v>0.22778675282714056</v>
      </c>
      <c r="I15" s="195"/>
      <c r="J15" s="72">
        <f>SUM(J16:J18)</f>
        <v>3</v>
      </c>
      <c r="K15" s="208">
        <f>J15/J10</f>
        <v>0.42857142857142855</v>
      </c>
      <c r="L15" s="195"/>
      <c r="M15" s="72">
        <f>SUM(M16:M18)</f>
        <v>171</v>
      </c>
      <c r="N15" s="208">
        <f>M15/M10</f>
        <v>0.23170731707317074</v>
      </c>
    </row>
    <row r="16" spans="1:26" x14ac:dyDescent="0.35">
      <c r="A16" s="205"/>
      <c r="B16" s="44" t="s">
        <v>117</v>
      </c>
      <c r="C16" s="180"/>
      <c r="D16" s="139">
        <v>27</v>
      </c>
      <c r="E16" s="140">
        <f>D16/$D$15</f>
        <v>1</v>
      </c>
      <c r="F16" s="180"/>
      <c r="G16" s="141">
        <v>106</v>
      </c>
      <c r="H16" s="140">
        <f t="shared" ref="H16:H17" si="4">G16/$G$15</f>
        <v>0.75177304964539005</v>
      </c>
      <c r="I16" s="180"/>
      <c r="J16" s="139">
        <v>3</v>
      </c>
      <c r="K16" s="140">
        <f t="shared" ref="K16:K17" si="5">J16/$J$15</f>
        <v>1</v>
      </c>
      <c r="L16" s="180"/>
      <c r="M16" s="186">
        <f>SUM(D16,G16,J16)</f>
        <v>136</v>
      </c>
      <c r="N16" s="140">
        <f t="shared" ref="N16:N17" si="6">M16/$M$15</f>
        <v>0.79532163742690054</v>
      </c>
    </row>
    <row r="17" spans="1:14" x14ac:dyDescent="0.35">
      <c r="A17" s="205"/>
      <c r="B17" s="214" t="s">
        <v>176</v>
      </c>
      <c r="C17" s="180"/>
      <c r="D17" s="146">
        <v>0</v>
      </c>
      <c r="E17" s="212">
        <f>D17/$D$15</f>
        <v>0</v>
      </c>
      <c r="F17" s="180"/>
      <c r="G17" s="148">
        <v>25</v>
      </c>
      <c r="H17" s="212">
        <f t="shared" si="4"/>
        <v>0.1773049645390071</v>
      </c>
      <c r="I17" s="180"/>
      <c r="J17" s="146">
        <v>0</v>
      </c>
      <c r="K17" s="212">
        <f t="shared" si="5"/>
        <v>0</v>
      </c>
      <c r="L17" s="180"/>
      <c r="M17" s="213">
        <f t="shared" ref="M17:M18" si="7">SUM(D17,G17,J17)</f>
        <v>25</v>
      </c>
      <c r="N17" s="212">
        <f t="shared" si="6"/>
        <v>0.14619883040935672</v>
      </c>
    </row>
    <row r="18" spans="1:14" x14ac:dyDescent="0.35">
      <c r="A18" s="205"/>
      <c r="B18" s="44" t="s">
        <v>177</v>
      </c>
      <c r="C18" s="180"/>
      <c r="D18" s="139">
        <v>0</v>
      </c>
      <c r="E18" s="140">
        <f>D18/$D$15</f>
        <v>0</v>
      </c>
      <c r="F18" s="180"/>
      <c r="G18" s="141">
        <v>10</v>
      </c>
      <c r="H18" s="140">
        <f>G18/$G$15</f>
        <v>7.0921985815602842E-2</v>
      </c>
      <c r="I18" s="180"/>
      <c r="J18" s="139">
        <v>0</v>
      </c>
      <c r="K18" s="140">
        <f>J18/$J$15</f>
        <v>0</v>
      </c>
      <c r="L18" s="180"/>
      <c r="M18" s="186">
        <f t="shared" si="7"/>
        <v>10</v>
      </c>
      <c r="N18" s="140">
        <f>M18/$M$15</f>
        <v>5.8479532163742687E-2</v>
      </c>
    </row>
    <row r="19" spans="1:14" ht="10" customHeight="1" x14ac:dyDescent="0.35">
      <c r="A19" s="158"/>
      <c r="B19" s="131"/>
      <c r="C19" s="131"/>
      <c r="D19" s="176"/>
      <c r="E19" s="176"/>
      <c r="F19" s="131"/>
      <c r="G19" s="176"/>
      <c r="H19" s="176"/>
      <c r="I19" s="131"/>
      <c r="J19" s="176"/>
      <c r="K19" s="176"/>
      <c r="L19" s="131"/>
      <c r="M19" s="176"/>
      <c r="N19" s="176"/>
    </row>
    <row r="20" spans="1:14" ht="15" customHeight="1" x14ac:dyDescent="0.35">
      <c r="A20" s="205"/>
      <c r="B20" s="206" t="s">
        <v>112</v>
      </c>
      <c r="C20" s="253"/>
      <c r="D20" s="72">
        <f>SUM(D21:D23)</f>
        <v>13</v>
      </c>
      <c r="E20" s="208">
        <f>D20/D10</f>
        <v>0.11607142857142858</v>
      </c>
      <c r="F20" s="195"/>
      <c r="G20" s="72">
        <f>SUM(G21:G23)</f>
        <v>127</v>
      </c>
      <c r="H20" s="208">
        <f>G20/G10</f>
        <v>0.20516962843295639</v>
      </c>
      <c r="I20" s="195"/>
      <c r="J20" s="72">
        <f>SUM(J21:J23)</f>
        <v>1</v>
      </c>
      <c r="K20" s="208">
        <f>J20/J10</f>
        <v>0.14285714285714285</v>
      </c>
      <c r="L20" s="195"/>
      <c r="M20" s="72">
        <f>SUM(M21:M23)</f>
        <v>141</v>
      </c>
      <c r="N20" s="208">
        <f>M20/M10</f>
        <v>0.1910569105691057</v>
      </c>
    </row>
    <row r="21" spans="1:14" x14ac:dyDescent="0.35">
      <c r="A21" s="205"/>
      <c r="B21" s="44" t="s">
        <v>117</v>
      </c>
      <c r="C21" s="180"/>
      <c r="D21" s="139">
        <v>9</v>
      </c>
      <c r="E21" s="140">
        <f>D21/$D$20</f>
        <v>0.69230769230769229</v>
      </c>
      <c r="F21" s="180"/>
      <c r="G21" s="141">
        <v>92</v>
      </c>
      <c r="H21" s="140">
        <f t="shared" ref="H21:H22" si="8">G21/$G$20</f>
        <v>0.72440944881889768</v>
      </c>
      <c r="I21" s="180"/>
      <c r="J21" s="139">
        <v>1</v>
      </c>
      <c r="K21" s="140">
        <f t="shared" ref="K21:K22" si="9">J21/$J$20</f>
        <v>1</v>
      </c>
      <c r="L21" s="180"/>
      <c r="M21" s="186">
        <f>SUM(D21,G21,J21)</f>
        <v>102</v>
      </c>
      <c r="N21" s="140">
        <f t="shared" ref="N21:N22" si="10">M21/$M$20</f>
        <v>0.72340425531914898</v>
      </c>
    </row>
    <row r="22" spans="1:14" x14ac:dyDescent="0.35">
      <c r="A22" s="205"/>
      <c r="B22" s="214" t="s">
        <v>176</v>
      </c>
      <c r="C22" s="180"/>
      <c r="D22" s="146">
        <v>3</v>
      </c>
      <c r="E22" s="212">
        <f>D22/$D$20</f>
        <v>0.23076923076923078</v>
      </c>
      <c r="F22" s="180"/>
      <c r="G22" s="148">
        <v>19</v>
      </c>
      <c r="H22" s="212">
        <f t="shared" si="8"/>
        <v>0.14960629921259844</v>
      </c>
      <c r="I22" s="180"/>
      <c r="J22" s="146">
        <v>0</v>
      </c>
      <c r="K22" s="212">
        <f t="shared" si="9"/>
        <v>0</v>
      </c>
      <c r="L22" s="180"/>
      <c r="M22" s="213">
        <f t="shared" ref="M22:M23" si="11">SUM(D22,G22,J22)</f>
        <v>22</v>
      </c>
      <c r="N22" s="212">
        <f t="shared" si="10"/>
        <v>0.15602836879432624</v>
      </c>
    </row>
    <row r="23" spans="1:14" x14ac:dyDescent="0.35">
      <c r="A23" s="205"/>
      <c r="B23" s="44" t="s">
        <v>177</v>
      </c>
      <c r="C23" s="180"/>
      <c r="D23" s="139">
        <v>1</v>
      </c>
      <c r="E23" s="140">
        <f>D23/$D$20</f>
        <v>7.6923076923076927E-2</v>
      </c>
      <c r="F23" s="180"/>
      <c r="G23" s="141">
        <v>16</v>
      </c>
      <c r="H23" s="140">
        <f>G23/$G$20</f>
        <v>0.12598425196850394</v>
      </c>
      <c r="I23" s="180"/>
      <c r="J23" s="139">
        <v>0</v>
      </c>
      <c r="K23" s="140">
        <f>J23/$J$20</f>
        <v>0</v>
      </c>
      <c r="L23" s="180"/>
      <c r="M23" s="186">
        <f t="shared" si="11"/>
        <v>17</v>
      </c>
      <c r="N23" s="140">
        <f>M23/$M$20</f>
        <v>0.12056737588652482</v>
      </c>
    </row>
    <row r="24" spans="1:14" ht="10" customHeight="1" x14ac:dyDescent="0.35">
      <c r="A24" s="158"/>
      <c r="B24" s="131"/>
      <c r="C24" s="131"/>
      <c r="D24" s="176"/>
      <c r="E24" s="176"/>
      <c r="F24" s="131"/>
      <c r="G24" s="176"/>
      <c r="H24" s="176"/>
      <c r="I24" s="131"/>
      <c r="J24" s="176"/>
      <c r="K24" s="176"/>
      <c r="L24" s="131"/>
      <c r="M24" s="176"/>
      <c r="N24" s="176"/>
    </row>
    <row r="25" spans="1:14" ht="15" customHeight="1" x14ac:dyDescent="0.35">
      <c r="A25" s="205"/>
      <c r="B25" s="206" t="s">
        <v>113</v>
      </c>
      <c r="C25" s="253"/>
      <c r="D25" s="72">
        <f>SUM(D26:D28)</f>
        <v>9</v>
      </c>
      <c r="E25" s="208">
        <f>D25/D10</f>
        <v>8.0357142857142863E-2</v>
      </c>
      <c r="F25" s="195"/>
      <c r="G25" s="72">
        <f>SUM(G26:G28)</f>
        <v>135</v>
      </c>
      <c r="H25" s="208">
        <f>G25/G10</f>
        <v>0.21809369951534732</v>
      </c>
      <c r="I25" s="195"/>
      <c r="J25" s="72">
        <f>SUM(J26:J28)</f>
        <v>2</v>
      </c>
      <c r="K25" s="208">
        <f>J25/J10</f>
        <v>0.2857142857142857</v>
      </c>
      <c r="L25" s="195"/>
      <c r="M25" s="72">
        <f>SUM(M26:M28)</f>
        <v>146</v>
      </c>
      <c r="N25" s="208">
        <f>M25/M10</f>
        <v>0.19783197831978319</v>
      </c>
    </row>
    <row r="26" spans="1:14" x14ac:dyDescent="0.35">
      <c r="A26" s="205"/>
      <c r="B26" s="44" t="s">
        <v>117</v>
      </c>
      <c r="C26" s="180"/>
      <c r="D26" s="139">
        <v>4</v>
      </c>
      <c r="E26" s="140">
        <f t="shared" ref="E26:E27" si="12">D26/$D$25</f>
        <v>0.44444444444444442</v>
      </c>
      <c r="F26" s="180"/>
      <c r="G26" s="141">
        <v>31</v>
      </c>
      <c r="H26" s="140">
        <f t="shared" ref="H26:H27" si="13">G26/$G$25</f>
        <v>0.22962962962962963</v>
      </c>
      <c r="I26" s="180"/>
      <c r="J26" s="139">
        <v>1</v>
      </c>
      <c r="K26" s="140">
        <f t="shared" ref="K26:K27" si="14">J26/$J$25</f>
        <v>0.5</v>
      </c>
      <c r="L26" s="180"/>
      <c r="M26" s="186">
        <f>SUM(D26,G26,J26)</f>
        <v>36</v>
      </c>
      <c r="N26" s="140">
        <f t="shared" ref="N26:N27" si="15">M26/$M$25</f>
        <v>0.24657534246575341</v>
      </c>
    </row>
    <row r="27" spans="1:14" x14ac:dyDescent="0.35">
      <c r="A27" s="205"/>
      <c r="B27" s="214" t="s">
        <v>176</v>
      </c>
      <c r="C27" s="180"/>
      <c r="D27" s="146">
        <v>5</v>
      </c>
      <c r="E27" s="212">
        <f t="shared" si="12"/>
        <v>0.55555555555555558</v>
      </c>
      <c r="F27" s="180"/>
      <c r="G27" s="148">
        <v>55</v>
      </c>
      <c r="H27" s="212">
        <f t="shared" si="13"/>
        <v>0.40740740740740738</v>
      </c>
      <c r="I27" s="180"/>
      <c r="J27" s="146">
        <v>1</v>
      </c>
      <c r="K27" s="212">
        <f t="shared" si="14"/>
        <v>0.5</v>
      </c>
      <c r="L27" s="180"/>
      <c r="M27" s="213">
        <f t="shared" ref="M27:M28" si="16">SUM(D27,G27,J27)</f>
        <v>61</v>
      </c>
      <c r="N27" s="212">
        <f t="shared" si="15"/>
        <v>0.4178082191780822</v>
      </c>
    </row>
    <row r="28" spans="1:14" x14ac:dyDescent="0.35">
      <c r="A28" s="205"/>
      <c r="B28" s="44" t="s">
        <v>177</v>
      </c>
      <c r="C28" s="180"/>
      <c r="D28" s="139">
        <v>0</v>
      </c>
      <c r="E28" s="140">
        <f>D28/$D$25</f>
        <v>0</v>
      </c>
      <c r="F28" s="180"/>
      <c r="G28" s="141">
        <v>49</v>
      </c>
      <c r="H28" s="140">
        <f>G28/$G$25</f>
        <v>0.36296296296296299</v>
      </c>
      <c r="I28" s="180"/>
      <c r="J28" s="139">
        <v>0</v>
      </c>
      <c r="K28" s="140">
        <f>J28/$J$25</f>
        <v>0</v>
      </c>
      <c r="L28" s="180"/>
      <c r="M28" s="186">
        <f t="shared" si="16"/>
        <v>49</v>
      </c>
      <c r="N28" s="140">
        <f>M28/$M$25</f>
        <v>0.33561643835616439</v>
      </c>
    </row>
    <row r="29" spans="1:14" ht="10" customHeight="1" x14ac:dyDescent="0.35">
      <c r="A29" s="158"/>
      <c r="B29" s="131"/>
      <c r="C29" s="131"/>
      <c r="D29" s="176"/>
      <c r="E29" s="176"/>
      <c r="F29" s="131"/>
      <c r="G29" s="176"/>
      <c r="H29" s="176"/>
      <c r="I29" s="131"/>
      <c r="J29" s="176"/>
      <c r="K29" s="176"/>
      <c r="L29" s="131"/>
      <c r="M29" s="176"/>
      <c r="N29" s="176"/>
    </row>
    <row r="30" spans="1:14" ht="15" customHeight="1" x14ac:dyDescent="0.35">
      <c r="A30" s="205"/>
      <c r="B30" s="206" t="s">
        <v>114</v>
      </c>
      <c r="C30" s="253"/>
      <c r="D30" s="72">
        <f>SUM(D31:D33)</f>
        <v>45</v>
      </c>
      <c r="E30" s="208">
        <f>D30/D10</f>
        <v>0.4017857142857143</v>
      </c>
      <c r="F30" s="195"/>
      <c r="G30" s="72">
        <f>SUM(G31:G33)</f>
        <v>103</v>
      </c>
      <c r="H30" s="208">
        <f>G30/G10</f>
        <v>0.16639741518578352</v>
      </c>
      <c r="I30" s="195"/>
      <c r="J30" s="72">
        <f>SUM(J31:J33)</f>
        <v>1</v>
      </c>
      <c r="K30" s="208">
        <f>J30/J10</f>
        <v>0.14285714285714285</v>
      </c>
      <c r="L30" s="195"/>
      <c r="M30" s="72">
        <f>SUM(M31:M33)</f>
        <v>149</v>
      </c>
      <c r="N30" s="208">
        <f>M30/M10</f>
        <v>0.20189701897018969</v>
      </c>
    </row>
    <row r="31" spans="1:14" x14ac:dyDescent="0.35">
      <c r="A31" s="205"/>
      <c r="B31" s="44" t="s">
        <v>117</v>
      </c>
      <c r="C31" s="180"/>
      <c r="D31" s="139">
        <v>27</v>
      </c>
      <c r="E31" s="140">
        <f t="shared" ref="E31:E32" si="17">D31/$D$30</f>
        <v>0.6</v>
      </c>
      <c r="F31" s="180"/>
      <c r="G31" s="141">
        <v>31</v>
      </c>
      <c r="H31" s="140">
        <f t="shared" ref="H31:H32" si="18">G31/$G$30</f>
        <v>0.30097087378640774</v>
      </c>
      <c r="I31" s="180"/>
      <c r="J31" s="139">
        <v>0</v>
      </c>
      <c r="K31" s="140">
        <f t="shared" ref="K31:K32" si="19">J31/$J$30</f>
        <v>0</v>
      </c>
      <c r="L31" s="180"/>
      <c r="M31" s="186">
        <f>SUM(D31,G31,J31)</f>
        <v>58</v>
      </c>
      <c r="N31" s="140">
        <f t="shared" ref="N31:N32" si="20">M31/$M$30</f>
        <v>0.38926174496644295</v>
      </c>
    </row>
    <row r="32" spans="1:14" x14ac:dyDescent="0.35">
      <c r="A32" s="205"/>
      <c r="B32" s="214" t="s">
        <v>176</v>
      </c>
      <c r="C32" s="180"/>
      <c r="D32" s="146">
        <v>12</v>
      </c>
      <c r="E32" s="212">
        <f t="shared" si="17"/>
        <v>0.26666666666666666</v>
      </c>
      <c r="F32" s="180"/>
      <c r="G32" s="148">
        <v>33</v>
      </c>
      <c r="H32" s="212">
        <f t="shared" si="18"/>
        <v>0.32038834951456313</v>
      </c>
      <c r="I32" s="180"/>
      <c r="J32" s="146">
        <v>1</v>
      </c>
      <c r="K32" s="212">
        <f t="shared" si="19"/>
        <v>1</v>
      </c>
      <c r="L32" s="180"/>
      <c r="M32" s="213">
        <f t="shared" ref="M32:M33" si="21">SUM(D32,G32,J32)</f>
        <v>46</v>
      </c>
      <c r="N32" s="212">
        <f t="shared" si="20"/>
        <v>0.3087248322147651</v>
      </c>
    </row>
    <row r="33" spans="1:14" x14ac:dyDescent="0.35">
      <c r="A33" s="205"/>
      <c r="B33" s="44" t="s">
        <v>177</v>
      </c>
      <c r="C33" s="180"/>
      <c r="D33" s="139">
        <v>6</v>
      </c>
      <c r="E33" s="140">
        <f>D33/$D$30</f>
        <v>0.13333333333333333</v>
      </c>
      <c r="F33" s="180"/>
      <c r="G33" s="141">
        <v>39</v>
      </c>
      <c r="H33" s="140">
        <f>G33/$G$30</f>
        <v>0.37864077669902912</v>
      </c>
      <c r="I33" s="180"/>
      <c r="J33" s="139">
        <v>0</v>
      </c>
      <c r="K33" s="140">
        <f>J33/$J$30</f>
        <v>0</v>
      </c>
      <c r="L33" s="180"/>
      <c r="M33" s="186">
        <f t="shared" si="21"/>
        <v>45</v>
      </c>
      <c r="N33" s="140">
        <f>M33/$M$30</f>
        <v>0.30201342281879195</v>
      </c>
    </row>
    <row r="34" spans="1:14" ht="10" customHeight="1" x14ac:dyDescent="0.35">
      <c r="A34" s="158"/>
      <c r="B34" s="131"/>
      <c r="C34" s="131"/>
      <c r="D34" s="176"/>
      <c r="E34" s="176"/>
      <c r="F34" s="131"/>
      <c r="G34" s="176"/>
      <c r="H34" s="176"/>
      <c r="I34" s="131"/>
      <c r="J34" s="176"/>
      <c r="K34" s="176"/>
      <c r="L34" s="131"/>
      <c r="M34" s="176"/>
      <c r="N34" s="176"/>
    </row>
    <row r="35" spans="1:14" ht="15" customHeight="1" x14ac:dyDescent="0.35">
      <c r="A35" s="205"/>
      <c r="B35" s="206" t="s">
        <v>115</v>
      </c>
      <c r="C35" s="253"/>
      <c r="D35" s="72">
        <f>SUM(D36:D38)</f>
        <v>7</v>
      </c>
      <c r="E35" s="208">
        <f>D35/$D$10</f>
        <v>6.25E-2</v>
      </c>
      <c r="F35" s="195"/>
      <c r="G35" s="72">
        <f>SUM(G36:G38)</f>
        <v>43</v>
      </c>
      <c r="H35" s="208">
        <f>G35/$G$10</f>
        <v>6.9466882067851371E-2</v>
      </c>
      <c r="I35" s="195"/>
      <c r="J35" s="72">
        <f>SUM(J36:J38)</f>
        <v>0</v>
      </c>
      <c r="K35" s="208">
        <f>J35/$J$10</f>
        <v>0</v>
      </c>
      <c r="L35" s="195"/>
      <c r="M35" s="72">
        <f>SUM(M36:M38)</f>
        <v>50</v>
      </c>
      <c r="N35" s="208">
        <f>M35/$M$10</f>
        <v>6.7750677506775062E-2</v>
      </c>
    </row>
    <row r="36" spans="1:14" x14ac:dyDescent="0.35">
      <c r="A36" s="205"/>
      <c r="B36" s="44" t="s">
        <v>117</v>
      </c>
      <c r="C36" s="180"/>
      <c r="D36" s="139">
        <v>2</v>
      </c>
      <c r="E36" s="140">
        <f>IFERROR(D36/D35,0)</f>
        <v>0.2857142857142857</v>
      </c>
      <c r="F36" s="180"/>
      <c r="G36" s="141">
        <v>9</v>
      </c>
      <c r="H36" s="140">
        <f>G36/G35</f>
        <v>0.20930232558139536</v>
      </c>
      <c r="I36" s="180"/>
      <c r="J36" s="139">
        <v>0</v>
      </c>
      <c r="K36" s="140">
        <f>IFERROR(J36/J35,0)</f>
        <v>0</v>
      </c>
      <c r="L36" s="180"/>
      <c r="M36" s="186">
        <f>SUM(D36,G36,J36)</f>
        <v>11</v>
      </c>
      <c r="N36" s="140">
        <f>M36/M35</f>
        <v>0.22</v>
      </c>
    </row>
    <row r="37" spans="1:14" x14ac:dyDescent="0.35">
      <c r="A37" s="205"/>
      <c r="B37" s="214" t="s">
        <v>176</v>
      </c>
      <c r="C37" s="180"/>
      <c r="D37" s="146">
        <v>0</v>
      </c>
      <c r="E37" s="212">
        <f t="shared" ref="E37" si="22">IFERROR(D37/$D$35,0)</f>
        <v>0</v>
      </c>
      <c r="F37" s="180"/>
      <c r="G37" s="148">
        <v>3</v>
      </c>
      <c r="H37" s="212">
        <f>G37/G35</f>
        <v>6.9767441860465115E-2</v>
      </c>
      <c r="I37" s="180"/>
      <c r="J37" s="146">
        <v>0</v>
      </c>
      <c r="K37" s="212">
        <f>IFERROR(J37/J35,0)</f>
        <v>0</v>
      </c>
      <c r="L37" s="180"/>
      <c r="M37" s="213">
        <f t="shared" ref="M37:M38" si="23">SUM(D37,G37,J37)</f>
        <v>3</v>
      </c>
      <c r="N37" s="212">
        <f>M37/M35</f>
        <v>0.06</v>
      </c>
    </row>
    <row r="38" spans="1:14" x14ac:dyDescent="0.35">
      <c r="A38" s="205"/>
      <c r="B38" s="44" t="s">
        <v>177</v>
      </c>
      <c r="C38" s="180"/>
      <c r="D38" s="139">
        <v>5</v>
      </c>
      <c r="E38" s="140">
        <f>IFERROR(D38/D35,0)</f>
        <v>0.7142857142857143</v>
      </c>
      <c r="F38" s="180"/>
      <c r="G38" s="141">
        <v>31</v>
      </c>
      <c r="H38" s="140">
        <f>G38/G35</f>
        <v>0.72093023255813948</v>
      </c>
      <c r="I38" s="180"/>
      <c r="J38" s="139">
        <v>0</v>
      </c>
      <c r="K38" s="140">
        <f>IFERROR(J38/J35,0)</f>
        <v>0</v>
      </c>
      <c r="L38" s="180"/>
      <c r="M38" s="186">
        <f t="shared" si="23"/>
        <v>36</v>
      </c>
      <c r="N38" s="140">
        <f>M38/M35</f>
        <v>0.72</v>
      </c>
    </row>
    <row r="39" spans="1:14" ht="10" customHeight="1" x14ac:dyDescent="0.35">
      <c r="A39" s="158"/>
      <c r="B39" s="131"/>
      <c r="C39" s="131"/>
      <c r="D39" s="176"/>
      <c r="E39" s="176"/>
      <c r="F39" s="131"/>
      <c r="G39" s="176"/>
      <c r="H39" s="176"/>
      <c r="I39" s="131"/>
      <c r="J39" s="176"/>
      <c r="K39" s="176"/>
      <c r="L39" s="131"/>
      <c r="M39" s="176"/>
      <c r="N39" s="176"/>
    </row>
    <row r="40" spans="1:14" ht="25.5" customHeight="1" x14ac:dyDescent="0.35">
      <c r="A40" s="205"/>
      <c r="B40" s="220" t="s">
        <v>116</v>
      </c>
      <c r="C40" s="253"/>
      <c r="D40" s="72">
        <f>SUM(D41:D43)</f>
        <v>3</v>
      </c>
      <c r="E40" s="208">
        <f>D40/D10</f>
        <v>2.6785714285714284E-2</v>
      </c>
      <c r="F40" s="195"/>
      <c r="G40" s="72">
        <f>SUM(G41:G43)</f>
        <v>2</v>
      </c>
      <c r="H40" s="208">
        <f>G40/G10</f>
        <v>3.2310177705977385E-3</v>
      </c>
      <c r="I40" s="195"/>
      <c r="J40" s="72">
        <f>SUM(J41:J43)</f>
        <v>0</v>
      </c>
      <c r="K40" s="208">
        <f>J40/J10</f>
        <v>0</v>
      </c>
      <c r="L40" s="195"/>
      <c r="M40" s="72">
        <f>SUM(M41:M43)</f>
        <v>5</v>
      </c>
      <c r="N40" s="208">
        <f>M40/M10</f>
        <v>6.7750677506775072E-3</v>
      </c>
    </row>
    <row r="41" spans="1:14" x14ac:dyDescent="0.35">
      <c r="A41" s="205"/>
      <c r="B41" s="44" t="s">
        <v>117</v>
      </c>
      <c r="C41" s="180"/>
      <c r="D41" s="139">
        <v>0</v>
      </c>
      <c r="E41" s="140">
        <f>D41/$D$40</f>
        <v>0</v>
      </c>
      <c r="F41" s="180"/>
      <c r="G41" s="141">
        <v>0</v>
      </c>
      <c r="H41" s="140">
        <f t="shared" ref="H41:H42" si="24">G41/$G$40</f>
        <v>0</v>
      </c>
      <c r="I41" s="180"/>
      <c r="J41" s="139">
        <v>0</v>
      </c>
      <c r="K41" s="140">
        <f>IFERROR(J41/$J$40,0)</f>
        <v>0</v>
      </c>
      <c r="L41" s="180"/>
      <c r="M41" s="186">
        <f>SUM(D41,G41,J41)</f>
        <v>0</v>
      </c>
      <c r="N41" s="140">
        <f t="shared" ref="N41:N42" si="25">M41/$M$40</f>
        <v>0</v>
      </c>
    </row>
    <row r="42" spans="1:14" x14ac:dyDescent="0.35">
      <c r="A42" s="205"/>
      <c r="B42" s="214" t="s">
        <v>176</v>
      </c>
      <c r="C42" s="180"/>
      <c r="D42" s="146">
        <v>0</v>
      </c>
      <c r="E42" s="212">
        <f t="shared" ref="E42:E43" si="26">D42/$D$40</f>
        <v>0</v>
      </c>
      <c r="F42" s="180"/>
      <c r="G42" s="148">
        <v>0</v>
      </c>
      <c r="H42" s="212">
        <f t="shared" si="24"/>
        <v>0</v>
      </c>
      <c r="I42" s="180"/>
      <c r="J42" s="146">
        <v>0</v>
      </c>
      <c r="K42" s="212">
        <f t="shared" ref="K42:K43" si="27">IFERROR(J42/$J$40,0)</f>
        <v>0</v>
      </c>
      <c r="L42" s="180"/>
      <c r="M42" s="213">
        <f t="shared" ref="M42:M43" si="28">SUM(D42,G42,J42)</f>
        <v>0</v>
      </c>
      <c r="N42" s="212">
        <f t="shared" si="25"/>
        <v>0</v>
      </c>
    </row>
    <row r="43" spans="1:14" x14ac:dyDescent="0.35">
      <c r="A43" s="205"/>
      <c r="B43" s="221" t="s">
        <v>177</v>
      </c>
      <c r="C43" s="180"/>
      <c r="D43" s="139">
        <v>3</v>
      </c>
      <c r="E43" s="140">
        <f t="shared" si="26"/>
        <v>1</v>
      </c>
      <c r="F43" s="180"/>
      <c r="G43" s="141">
        <v>2</v>
      </c>
      <c r="H43" s="140">
        <f>G43/$G$40</f>
        <v>1</v>
      </c>
      <c r="I43" s="180"/>
      <c r="J43" s="139">
        <v>0</v>
      </c>
      <c r="K43" s="140">
        <f t="shared" si="27"/>
        <v>0</v>
      </c>
      <c r="L43" s="180"/>
      <c r="M43" s="186">
        <f t="shared" si="28"/>
        <v>5</v>
      </c>
      <c r="N43" s="140">
        <f>M43/$M$40</f>
        <v>1</v>
      </c>
    </row>
    <row r="44" spans="1:14" ht="10" customHeight="1" x14ac:dyDescent="0.35">
      <c r="A44" s="158"/>
      <c r="B44" s="131"/>
      <c r="C44" s="131"/>
      <c r="D44" s="176"/>
      <c r="E44" s="176"/>
      <c r="F44" s="131"/>
      <c r="G44" s="176"/>
      <c r="H44" s="176"/>
      <c r="I44" s="131"/>
      <c r="J44" s="176"/>
      <c r="K44" s="176"/>
      <c r="L44" s="131"/>
      <c r="M44" s="176"/>
      <c r="N44" s="176"/>
    </row>
    <row r="45" spans="1:14" ht="15" customHeight="1" x14ac:dyDescent="0.35">
      <c r="A45" s="205"/>
      <c r="B45" s="206" t="s">
        <v>343</v>
      </c>
      <c r="C45" s="253"/>
      <c r="D45" s="72">
        <f>SUM(D46:D48)</f>
        <v>0</v>
      </c>
      <c r="E45" s="208">
        <f>D45/$D$10</f>
        <v>0</v>
      </c>
      <c r="F45" s="195"/>
      <c r="G45" s="72">
        <f>SUM(G46:G48)</f>
        <v>11</v>
      </c>
      <c r="H45" s="208">
        <f>G45/$G$10</f>
        <v>1.7770597738287562E-2</v>
      </c>
      <c r="I45" s="195"/>
      <c r="J45" s="72">
        <f>SUM(J46:J48)</f>
        <v>0</v>
      </c>
      <c r="K45" s="208">
        <f>J45/$J$10</f>
        <v>0</v>
      </c>
      <c r="L45" s="195"/>
      <c r="M45" s="72">
        <f>SUM(M46:M48)</f>
        <v>11</v>
      </c>
      <c r="N45" s="208">
        <f>M45/$M$10</f>
        <v>1.4905149051490514E-2</v>
      </c>
    </row>
    <row r="46" spans="1:14" x14ac:dyDescent="0.35">
      <c r="A46" s="205"/>
      <c r="B46" s="44" t="s">
        <v>117</v>
      </c>
      <c r="C46" s="180"/>
      <c r="D46" s="139">
        <v>0</v>
      </c>
      <c r="E46" s="140">
        <f>IFERROR(D46/D45,0)</f>
        <v>0</v>
      </c>
      <c r="F46" s="180"/>
      <c r="G46" s="141">
        <v>5</v>
      </c>
      <c r="H46" s="140">
        <f>G46/G45</f>
        <v>0.45454545454545453</v>
      </c>
      <c r="I46" s="180"/>
      <c r="J46" s="139">
        <v>0</v>
      </c>
      <c r="K46" s="140">
        <f>IFERROR(J46/J45,0)</f>
        <v>0</v>
      </c>
      <c r="L46" s="180"/>
      <c r="M46" s="186">
        <f>SUM(D46,G46,J46)</f>
        <v>5</v>
      </c>
      <c r="N46" s="140">
        <f>M46/M45</f>
        <v>0.45454545454545453</v>
      </c>
    </row>
    <row r="47" spans="1:14" x14ac:dyDescent="0.35">
      <c r="A47" s="205"/>
      <c r="B47" s="214" t="s">
        <v>176</v>
      </c>
      <c r="C47" s="180"/>
      <c r="D47" s="146">
        <v>0</v>
      </c>
      <c r="E47" s="212">
        <f t="shared" ref="E47" si="29">IFERROR(D47/$D$35,0)</f>
        <v>0</v>
      </c>
      <c r="F47" s="180"/>
      <c r="G47" s="148">
        <v>0</v>
      </c>
      <c r="H47" s="212">
        <f>G47/G45</f>
        <v>0</v>
      </c>
      <c r="I47" s="180"/>
      <c r="J47" s="146">
        <v>0</v>
      </c>
      <c r="K47" s="212">
        <f>IFERROR(J47/J45,0)</f>
        <v>0</v>
      </c>
      <c r="L47" s="180"/>
      <c r="M47" s="213">
        <f t="shared" ref="M47:M48" si="30">SUM(D47,G47,J47)</f>
        <v>0</v>
      </c>
      <c r="N47" s="212">
        <f>M47/M45</f>
        <v>0</v>
      </c>
    </row>
    <row r="48" spans="1:14" x14ac:dyDescent="0.35">
      <c r="A48" s="205"/>
      <c r="B48" s="44" t="s">
        <v>177</v>
      </c>
      <c r="C48" s="180"/>
      <c r="D48" s="139">
        <v>0</v>
      </c>
      <c r="E48" s="140">
        <f>IFERROR(D48/D45,0)</f>
        <v>0</v>
      </c>
      <c r="F48" s="180"/>
      <c r="G48" s="141">
        <v>6</v>
      </c>
      <c r="H48" s="140">
        <f>G48/G45</f>
        <v>0.54545454545454541</v>
      </c>
      <c r="I48" s="180"/>
      <c r="J48" s="139">
        <v>0</v>
      </c>
      <c r="K48" s="140">
        <f>IFERROR(J48/J45,0)</f>
        <v>0</v>
      </c>
      <c r="L48" s="180"/>
      <c r="M48" s="186">
        <f t="shared" si="30"/>
        <v>6</v>
      </c>
      <c r="N48" s="140">
        <f>M48/M45</f>
        <v>0.54545454545454541</v>
      </c>
    </row>
    <row r="49" spans="1:14" ht="10" customHeight="1" x14ac:dyDescent="0.35">
      <c r="A49" s="158"/>
      <c r="B49" s="131"/>
      <c r="C49" s="131"/>
      <c r="D49" s="176"/>
      <c r="E49" s="176"/>
      <c r="F49" s="131"/>
      <c r="G49" s="176"/>
      <c r="H49" s="176"/>
      <c r="I49" s="131"/>
      <c r="J49" s="176"/>
      <c r="K49" s="176"/>
      <c r="L49" s="131"/>
      <c r="M49" s="176"/>
      <c r="N49" s="176"/>
    </row>
    <row r="50" spans="1:14" ht="15" customHeight="1" x14ac:dyDescent="0.35">
      <c r="A50" s="205"/>
      <c r="B50" s="206" t="s">
        <v>344</v>
      </c>
      <c r="C50" s="253"/>
      <c r="D50" s="72">
        <f>SUM(D51:D53)</f>
        <v>0</v>
      </c>
      <c r="E50" s="208">
        <f>D50/$D$10</f>
        <v>0</v>
      </c>
      <c r="F50" s="195"/>
      <c r="G50" s="72">
        <f>SUM(G51:G53)</f>
        <v>11</v>
      </c>
      <c r="H50" s="208">
        <f>G50/$G$10</f>
        <v>1.7770597738287562E-2</v>
      </c>
      <c r="I50" s="195"/>
      <c r="J50" s="72">
        <f>SUM(J51:J53)</f>
        <v>0</v>
      </c>
      <c r="K50" s="208">
        <f>J50/$J$10</f>
        <v>0</v>
      </c>
      <c r="L50" s="195"/>
      <c r="M50" s="72">
        <f>SUM(M51:M53)</f>
        <v>11</v>
      </c>
      <c r="N50" s="208">
        <f>M50/$M$10</f>
        <v>1.4905149051490514E-2</v>
      </c>
    </row>
    <row r="51" spans="1:14" x14ac:dyDescent="0.35">
      <c r="A51" s="205"/>
      <c r="B51" s="44" t="s">
        <v>117</v>
      </c>
      <c r="C51" s="180"/>
      <c r="D51" s="139">
        <v>0</v>
      </c>
      <c r="E51" s="140">
        <f>IFERROR(D51/D50,0)</f>
        <v>0</v>
      </c>
      <c r="F51" s="180"/>
      <c r="G51" s="141">
        <v>0</v>
      </c>
      <c r="H51" s="140">
        <f>G51/G50</f>
        <v>0</v>
      </c>
      <c r="I51" s="180"/>
      <c r="J51" s="139">
        <v>0</v>
      </c>
      <c r="K51" s="140">
        <f>IFERROR(J51/J50,0)</f>
        <v>0</v>
      </c>
      <c r="L51" s="180"/>
      <c r="M51" s="186">
        <f>SUM(D51,G51,J51)</f>
        <v>0</v>
      </c>
      <c r="N51" s="140">
        <f>M51/M50</f>
        <v>0</v>
      </c>
    </row>
    <row r="52" spans="1:14" x14ac:dyDescent="0.35">
      <c r="A52" s="205"/>
      <c r="B52" s="214" t="s">
        <v>176</v>
      </c>
      <c r="C52" s="180"/>
      <c r="D52" s="146">
        <v>0</v>
      </c>
      <c r="E52" s="212">
        <f t="shared" ref="E52" si="31">IFERROR(D52/$D$35,0)</f>
        <v>0</v>
      </c>
      <c r="F52" s="180"/>
      <c r="G52" s="148">
        <v>0</v>
      </c>
      <c r="H52" s="212">
        <f>G52/G50</f>
        <v>0</v>
      </c>
      <c r="I52" s="180"/>
      <c r="J52" s="146">
        <v>0</v>
      </c>
      <c r="K52" s="212">
        <f>IFERROR(J52/J50,0)</f>
        <v>0</v>
      </c>
      <c r="L52" s="180"/>
      <c r="M52" s="213">
        <f t="shared" ref="M52:M53" si="32">SUM(D52,G52,J52)</f>
        <v>0</v>
      </c>
      <c r="N52" s="212">
        <f>M52/M50</f>
        <v>0</v>
      </c>
    </row>
    <row r="53" spans="1:14" x14ac:dyDescent="0.35">
      <c r="A53" s="205"/>
      <c r="B53" s="44" t="s">
        <v>177</v>
      </c>
      <c r="C53" s="180"/>
      <c r="D53" s="139">
        <v>0</v>
      </c>
      <c r="E53" s="140">
        <f>IFERROR(D53/D50,0)</f>
        <v>0</v>
      </c>
      <c r="F53" s="180"/>
      <c r="G53" s="141">
        <v>11</v>
      </c>
      <c r="H53" s="140">
        <f>G53/G50</f>
        <v>1</v>
      </c>
      <c r="I53" s="180"/>
      <c r="J53" s="139">
        <v>0</v>
      </c>
      <c r="K53" s="140">
        <f>IFERROR(J53/J50,0)</f>
        <v>0</v>
      </c>
      <c r="L53" s="180"/>
      <c r="M53" s="186">
        <f t="shared" si="32"/>
        <v>11</v>
      </c>
      <c r="N53" s="140">
        <f>M53/M50</f>
        <v>1</v>
      </c>
    </row>
    <row r="54" spans="1:14" ht="10" customHeight="1" x14ac:dyDescent="0.35">
      <c r="A54" s="158"/>
      <c r="B54" s="131"/>
      <c r="C54" s="131"/>
      <c r="D54" s="176"/>
      <c r="E54" s="176"/>
      <c r="F54" s="131"/>
      <c r="G54" s="176"/>
      <c r="H54" s="176"/>
      <c r="I54" s="131"/>
      <c r="J54" s="176"/>
      <c r="K54" s="176"/>
      <c r="L54" s="131"/>
      <c r="M54" s="176"/>
      <c r="N54" s="176"/>
    </row>
    <row r="55" spans="1:14" ht="15" customHeight="1" x14ac:dyDescent="0.35">
      <c r="A55" s="205"/>
      <c r="B55" s="206" t="s">
        <v>345</v>
      </c>
      <c r="C55" s="253"/>
      <c r="D55" s="72">
        <f>SUM(D56:D58)</f>
        <v>4</v>
      </c>
      <c r="E55" s="208">
        <f>D55/$D$10</f>
        <v>3.5714285714285712E-2</v>
      </c>
      <c r="F55" s="195"/>
      <c r="G55" s="72">
        <f>SUM(G56:G58)</f>
        <v>11</v>
      </c>
      <c r="H55" s="208">
        <f>G55/$G$10</f>
        <v>1.7770597738287562E-2</v>
      </c>
      <c r="I55" s="195"/>
      <c r="J55" s="72">
        <f>SUM(J56:J58)</f>
        <v>0</v>
      </c>
      <c r="K55" s="208">
        <f>J55/$J$10</f>
        <v>0</v>
      </c>
      <c r="L55" s="195"/>
      <c r="M55" s="72">
        <f>SUM(M56:M58)</f>
        <v>15</v>
      </c>
      <c r="N55" s="208">
        <f>M55/$M$10</f>
        <v>2.032520325203252E-2</v>
      </c>
    </row>
    <row r="56" spans="1:14" x14ac:dyDescent="0.35">
      <c r="A56" s="205"/>
      <c r="B56" s="44" t="s">
        <v>117</v>
      </c>
      <c r="C56" s="180"/>
      <c r="D56" s="139">
        <v>4</v>
      </c>
      <c r="E56" s="140">
        <f>IFERROR(D56/D55,0)</f>
        <v>1</v>
      </c>
      <c r="F56" s="180"/>
      <c r="G56" s="141">
        <v>1</v>
      </c>
      <c r="H56" s="140">
        <f>G56/G55</f>
        <v>9.0909090909090912E-2</v>
      </c>
      <c r="I56" s="180"/>
      <c r="J56" s="139">
        <v>0</v>
      </c>
      <c r="K56" s="140">
        <f>IFERROR(J56/J55,0)</f>
        <v>0</v>
      </c>
      <c r="L56" s="180"/>
      <c r="M56" s="186">
        <f>SUM(D56,G56,J56)</f>
        <v>5</v>
      </c>
      <c r="N56" s="140">
        <f>M56/M55</f>
        <v>0.33333333333333331</v>
      </c>
    </row>
    <row r="57" spans="1:14" x14ac:dyDescent="0.35">
      <c r="A57" s="205"/>
      <c r="B57" s="214" t="s">
        <v>176</v>
      </c>
      <c r="C57" s="180"/>
      <c r="D57" s="146">
        <v>0</v>
      </c>
      <c r="E57" s="212">
        <f t="shared" ref="E57" si="33">IFERROR(D57/$D$35,0)</f>
        <v>0</v>
      </c>
      <c r="F57" s="180"/>
      <c r="G57" s="148">
        <v>0</v>
      </c>
      <c r="H57" s="212">
        <f>G57/G55</f>
        <v>0</v>
      </c>
      <c r="I57" s="180"/>
      <c r="J57" s="146">
        <v>0</v>
      </c>
      <c r="K57" s="212">
        <f>IFERROR(J57/J55,0)</f>
        <v>0</v>
      </c>
      <c r="L57" s="180"/>
      <c r="M57" s="213">
        <f t="shared" ref="M57:M58" si="34">SUM(D57,G57,J57)</f>
        <v>0</v>
      </c>
      <c r="N57" s="212">
        <f>M57/M55</f>
        <v>0</v>
      </c>
    </row>
    <row r="58" spans="1:14" x14ac:dyDescent="0.35">
      <c r="A58" s="205"/>
      <c r="B58" s="44" t="s">
        <v>177</v>
      </c>
      <c r="C58" s="180"/>
      <c r="D58" s="139">
        <v>0</v>
      </c>
      <c r="E58" s="140">
        <f>IFERROR(D58/D55,0)</f>
        <v>0</v>
      </c>
      <c r="F58" s="180"/>
      <c r="G58" s="141">
        <v>10</v>
      </c>
      <c r="H58" s="140">
        <f>G58/G55</f>
        <v>0.90909090909090906</v>
      </c>
      <c r="I58" s="180"/>
      <c r="J58" s="139">
        <v>0</v>
      </c>
      <c r="K58" s="140">
        <f>IFERROR(J58/J55,0)</f>
        <v>0</v>
      </c>
      <c r="L58" s="180"/>
      <c r="M58" s="186">
        <f t="shared" si="34"/>
        <v>10</v>
      </c>
      <c r="N58" s="140">
        <f>M58/M55</f>
        <v>0.66666666666666663</v>
      </c>
    </row>
    <row r="59" spans="1:14" ht="10" customHeight="1" x14ac:dyDescent="0.35">
      <c r="A59" s="158"/>
      <c r="B59" s="131"/>
      <c r="C59" s="131"/>
      <c r="D59" s="176"/>
      <c r="E59" s="176"/>
      <c r="F59" s="131"/>
      <c r="G59" s="176"/>
      <c r="H59" s="176"/>
      <c r="I59" s="131"/>
      <c r="J59" s="176"/>
      <c r="K59" s="176"/>
      <c r="L59" s="131"/>
      <c r="M59" s="176"/>
      <c r="N59" s="176"/>
    </row>
    <row r="60" spans="1:14" ht="15" customHeight="1" x14ac:dyDescent="0.35">
      <c r="A60" s="205"/>
      <c r="B60" s="206" t="s">
        <v>346</v>
      </c>
      <c r="C60" s="253"/>
      <c r="D60" s="72">
        <f>SUM(D61:D63)</f>
        <v>0</v>
      </c>
      <c r="E60" s="208">
        <f>D60/$D$10</f>
        <v>0</v>
      </c>
      <c r="F60" s="195"/>
      <c r="G60" s="72">
        <f>SUM(G61:G63)</f>
        <v>9</v>
      </c>
      <c r="H60" s="208">
        <f>G60/$G$10</f>
        <v>1.4539579967689823E-2</v>
      </c>
      <c r="I60" s="195"/>
      <c r="J60" s="72">
        <f>SUM(J61:J63)</f>
        <v>0</v>
      </c>
      <c r="K60" s="208">
        <f>J60/$J$10</f>
        <v>0</v>
      </c>
      <c r="L60" s="195"/>
      <c r="M60" s="72">
        <f>SUM(M61:M63)</f>
        <v>9</v>
      </c>
      <c r="N60" s="208">
        <f>M60/$M$10</f>
        <v>1.2195121951219513E-2</v>
      </c>
    </row>
    <row r="61" spans="1:14" x14ac:dyDescent="0.35">
      <c r="A61" s="205"/>
      <c r="B61" s="44" t="s">
        <v>117</v>
      </c>
      <c r="C61" s="180"/>
      <c r="D61" s="139">
        <v>0</v>
      </c>
      <c r="E61" s="140">
        <f>IFERROR(D61/D60,0)</f>
        <v>0</v>
      </c>
      <c r="F61" s="180"/>
      <c r="G61" s="141">
        <v>2</v>
      </c>
      <c r="H61" s="140">
        <f>G61/G60</f>
        <v>0.22222222222222221</v>
      </c>
      <c r="I61" s="180"/>
      <c r="J61" s="139">
        <v>0</v>
      </c>
      <c r="K61" s="140">
        <f>IFERROR(J61/J60,0)</f>
        <v>0</v>
      </c>
      <c r="L61" s="180"/>
      <c r="M61" s="186">
        <f>SUM(D61,G61,J61)</f>
        <v>2</v>
      </c>
      <c r="N61" s="140">
        <f>M61/M60</f>
        <v>0.22222222222222221</v>
      </c>
    </row>
    <row r="62" spans="1:14" x14ac:dyDescent="0.35">
      <c r="A62" s="205"/>
      <c r="B62" s="214" t="s">
        <v>176</v>
      </c>
      <c r="C62" s="180"/>
      <c r="D62" s="146">
        <v>0</v>
      </c>
      <c r="E62" s="212">
        <f t="shared" ref="E62" si="35">IFERROR(D62/$D$35,0)</f>
        <v>0</v>
      </c>
      <c r="F62" s="180"/>
      <c r="G62" s="148">
        <v>1</v>
      </c>
      <c r="H62" s="212">
        <f>G62/G60</f>
        <v>0.1111111111111111</v>
      </c>
      <c r="I62" s="180"/>
      <c r="J62" s="146">
        <v>0</v>
      </c>
      <c r="K62" s="212">
        <f>IFERROR(J62/J60,0)</f>
        <v>0</v>
      </c>
      <c r="L62" s="180"/>
      <c r="M62" s="213">
        <f t="shared" ref="M62:M63" si="36">SUM(D62,G62,J62)</f>
        <v>1</v>
      </c>
      <c r="N62" s="212">
        <f>M62/M60</f>
        <v>0.1111111111111111</v>
      </c>
    </row>
    <row r="63" spans="1:14" x14ac:dyDescent="0.35">
      <c r="A63" s="205"/>
      <c r="B63" s="44" t="s">
        <v>177</v>
      </c>
      <c r="C63" s="180"/>
      <c r="D63" s="139">
        <v>0</v>
      </c>
      <c r="E63" s="140">
        <f>IFERROR(D63/D60,0)</f>
        <v>0</v>
      </c>
      <c r="F63" s="180"/>
      <c r="G63" s="141">
        <v>6</v>
      </c>
      <c r="H63" s="140">
        <f>G63/G60</f>
        <v>0.66666666666666663</v>
      </c>
      <c r="I63" s="180"/>
      <c r="J63" s="139">
        <v>0</v>
      </c>
      <c r="K63" s="140">
        <f>IFERROR(J63/J60,0)</f>
        <v>0</v>
      </c>
      <c r="L63" s="180"/>
      <c r="M63" s="186">
        <f t="shared" si="36"/>
        <v>6</v>
      </c>
      <c r="N63" s="140">
        <f>M63/M60</f>
        <v>0.66666666666666663</v>
      </c>
    </row>
    <row r="64" spans="1:14" ht="10" customHeight="1" x14ac:dyDescent="0.35">
      <c r="A64" s="158"/>
      <c r="B64" s="131"/>
      <c r="C64" s="131"/>
      <c r="D64" s="176"/>
      <c r="E64" s="176"/>
      <c r="F64" s="131"/>
      <c r="G64" s="176"/>
      <c r="H64" s="176"/>
      <c r="I64" s="131"/>
      <c r="J64" s="176"/>
      <c r="K64" s="176"/>
      <c r="L64" s="131"/>
      <c r="M64" s="176"/>
      <c r="N64" s="176"/>
    </row>
    <row r="65" spans="1:14" ht="15" customHeight="1" x14ac:dyDescent="0.35">
      <c r="A65" s="205"/>
      <c r="B65" s="206" t="s">
        <v>347</v>
      </c>
      <c r="C65" s="253"/>
      <c r="D65" s="72">
        <f>SUM(D66:D68)</f>
        <v>4</v>
      </c>
      <c r="E65" s="208">
        <f>D65/$D$10</f>
        <v>3.5714285714285712E-2</v>
      </c>
      <c r="F65" s="195"/>
      <c r="G65" s="72">
        <f>SUM(G66:G68)</f>
        <v>26</v>
      </c>
      <c r="H65" s="208">
        <f>G65/$G$10</f>
        <v>4.2003231017770599E-2</v>
      </c>
      <c r="I65" s="195"/>
      <c r="J65" s="72">
        <f>SUM(J66:J68)</f>
        <v>0</v>
      </c>
      <c r="K65" s="208">
        <f>J65/$J$10</f>
        <v>0</v>
      </c>
      <c r="L65" s="195"/>
      <c r="M65" s="72">
        <f>SUM(M66:M68)</f>
        <v>30</v>
      </c>
      <c r="N65" s="208">
        <f>M65/$M$10</f>
        <v>4.065040650406504E-2</v>
      </c>
    </row>
    <row r="66" spans="1:14" x14ac:dyDescent="0.35">
      <c r="A66" s="205"/>
      <c r="B66" s="44" t="s">
        <v>117</v>
      </c>
      <c r="C66" s="180"/>
      <c r="D66" s="139">
        <v>2</v>
      </c>
      <c r="E66" s="140">
        <f>ROUND(D66/D$65,3)</f>
        <v>0.5</v>
      </c>
      <c r="F66" s="180"/>
      <c r="G66" s="141">
        <v>8</v>
      </c>
      <c r="H66" s="140">
        <f>ROUND(G66/G$65,3)</f>
        <v>0.308</v>
      </c>
      <c r="I66" s="180"/>
      <c r="J66" s="139">
        <v>0</v>
      </c>
      <c r="K66" s="140">
        <f>IFERROR(J66/J65,0)</f>
        <v>0</v>
      </c>
      <c r="L66" s="180"/>
      <c r="M66" s="186">
        <f>SUM(D66,G66,J66)</f>
        <v>10</v>
      </c>
      <c r="N66" s="140">
        <f>ROUND(M66/M$65,3)</f>
        <v>0.33300000000000002</v>
      </c>
    </row>
    <row r="67" spans="1:14" x14ac:dyDescent="0.35">
      <c r="A67" s="205"/>
      <c r="B67" s="214" t="s">
        <v>176</v>
      </c>
      <c r="C67" s="180"/>
      <c r="D67" s="146">
        <v>1</v>
      </c>
      <c r="E67" s="212">
        <f t="shared" ref="E67:E68" si="37">ROUND(D67/D$65,3)</f>
        <v>0.25</v>
      </c>
      <c r="F67" s="180"/>
      <c r="G67" s="148">
        <v>11</v>
      </c>
      <c r="H67" s="212">
        <f t="shared" ref="H67:H68" si="38">ROUND(G67/G$65,3)</f>
        <v>0.42299999999999999</v>
      </c>
      <c r="I67" s="180"/>
      <c r="J67" s="146">
        <v>0</v>
      </c>
      <c r="K67" s="212">
        <f>IFERROR(J67/J65,0)</f>
        <v>0</v>
      </c>
      <c r="L67" s="180"/>
      <c r="M67" s="213">
        <f t="shared" ref="M67:M68" si="39">SUM(D67,G67,J67)</f>
        <v>12</v>
      </c>
      <c r="N67" s="212">
        <f t="shared" ref="N67:N68" si="40">ROUND(M67/M$65,3)</f>
        <v>0.4</v>
      </c>
    </row>
    <row r="68" spans="1:14" ht="15" thickBot="1" x14ac:dyDescent="0.4">
      <c r="A68" s="205"/>
      <c r="B68" s="327" t="s">
        <v>177</v>
      </c>
      <c r="C68" s="390"/>
      <c r="D68" s="391">
        <v>1</v>
      </c>
      <c r="E68" s="325">
        <f t="shared" si="37"/>
        <v>0.25</v>
      </c>
      <c r="F68" s="390"/>
      <c r="G68" s="393">
        <v>7</v>
      </c>
      <c r="H68" s="325">
        <f t="shared" si="38"/>
        <v>0.26900000000000002</v>
      </c>
      <c r="I68" s="390"/>
      <c r="J68" s="391">
        <v>0</v>
      </c>
      <c r="K68" s="325">
        <f>IFERROR(J68/J65,0)</f>
        <v>0</v>
      </c>
      <c r="L68" s="390"/>
      <c r="M68" s="392">
        <f t="shared" si="39"/>
        <v>8</v>
      </c>
      <c r="N68" s="325">
        <f t="shared" si="40"/>
        <v>0.26700000000000002</v>
      </c>
    </row>
    <row r="69" spans="1:14" ht="10" customHeight="1" thickTop="1" x14ac:dyDescent="0.35">
      <c r="A69" s="158"/>
      <c r="B69" s="131"/>
      <c r="C69" s="131"/>
      <c r="D69" s="176"/>
      <c r="E69" s="176"/>
      <c r="F69" s="131"/>
      <c r="G69" s="176"/>
      <c r="H69" s="176"/>
      <c r="I69" s="131"/>
      <c r="J69" s="176"/>
      <c r="K69" s="176"/>
      <c r="L69" s="131"/>
      <c r="M69" s="176"/>
      <c r="N69" s="176"/>
    </row>
    <row r="70" spans="1:14" s="1" customFormat="1" ht="12" customHeight="1" x14ac:dyDescent="0.25">
      <c r="D70" s="120"/>
      <c r="E70" s="155"/>
      <c r="F70" s="156"/>
      <c r="G70" s="156"/>
      <c r="H70" s="155"/>
      <c r="I70" s="155"/>
      <c r="J70" s="156"/>
      <c r="K70" s="156"/>
      <c r="L70" s="79"/>
      <c r="M70" s="79"/>
    </row>
    <row r="71" spans="1:14" s="1" customFormat="1" ht="12" customHeight="1" x14ac:dyDescent="0.25">
      <c r="B71" s="471" t="s">
        <v>203</v>
      </c>
      <c r="C71" s="471"/>
      <c r="D71" s="471"/>
      <c r="E71" s="471"/>
      <c r="F71" s="471"/>
      <c r="G71" s="471"/>
      <c r="H71" s="471"/>
      <c r="I71" s="471"/>
      <c r="J71" s="471"/>
      <c r="K71" s="471"/>
      <c r="L71" s="471"/>
      <c r="M71" s="471"/>
    </row>
    <row r="72" spans="1:14" s="1" customFormat="1" ht="12" customHeight="1" x14ac:dyDescent="0.25">
      <c r="B72" s="157" t="s">
        <v>46</v>
      </c>
      <c r="D72" s="120"/>
      <c r="E72" s="157"/>
      <c r="F72" s="157"/>
      <c r="G72" s="158"/>
      <c r="H72" s="157"/>
      <c r="I72" s="157"/>
      <c r="J72" s="157"/>
      <c r="K72" s="158"/>
      <c r="L72" s="107"/>
      <c r="M72" s="107"/>
    </row>
    <row r="73" spans="1:14" s="1" customFormat="1" ht="12" customHeight="1" x14ac:dyDescent="0.25">
      <c r="B73" s="159" t="s">
        <v>47</v>
      </c>
      <c r="D73" s="120"/>
      <c r="E73" s="159"/>
      <c r="F73" s="159"/>
      <c r="G73" s="158"/>
      <c r="H73" s="159"/>
      <c r="I73" s="159"/>
      <c r="J73" s="159"/>
      <c r="K73" s="158"/>
      <c r="L73" s="107"/>
      <c r="M73" s="107"/>
    </row>
    <row r="74" spans="1:14" s="1" customFormat="1" ht="12" customHeight="1" x14ac:dyDescent="0.25">
      <c r="B74" s="107"/>
      <c r="D74" s="120"/>
      <c r="E74" s="107"/>
      <c r="F74" s="107"/>
      <c r="G74" s="107"/>
      <c r="H74" s="107"/>
      <c r="I74" s="107"/>
      <c r="J74" s="107"/>
      <c r="K74" s="107"/>
      <c r="L74" s="107"/>
      <c r="M74" s="107"/>
    </row>
    <row r="75" spans="1:14" s="1" customFormat="1" ht="12" customHeight="1" x14ac:dyDescent="0.25">
      <c r="B75" s="473" t="s">
        <v>335</v>
      </c>
      <c r="C75" s="473"/>
      <c r="D75" s="473"/>
      <c r="E75" s="473"/>
      <c r="F75" s="473"/>
      <c r="G75" s="473"/>
      <c r="H75" s="473"/>
      <c r="I75" s="473"/>
      <c r="J75" s="473"/>
      <c r="K75" s="473"/>
      <c r="L75" s="473"/>
      <c r="M75" s="473"/>
    </row>
    <row r="76" spans="1:14" s="1" customFormat="1" ht="12.5" x14ac:dyDescent="0.25">
      <c r="E76" s="158"/>
    </row>
    <row r="77" spans="1:14" s="1" customFormat="1" ht="12" customHeight="1" x14ac:dyDescent="0.25">
      <c r="E77" s="158"/>
    </row>
  </sheetData>
  <customSheetViews>
    <customSheetView guid="{2806289E-E2A8-4B9B-A15C-380DC7171E03}" showPageBreaks="1" showGridLines="0" view="pageLayout" topLeftCell="A15">
      <selection activeCell="B43" sqref="B43"/>
      <pageMargins left="0.75" right="0.75" top="0.75" bottom="0.75" header="0.5" footer="0.5"/>
      <pageSetup orientation="portrait" r:id="rId1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  <customSheetView guid="{F3B5803E-F644-4017-98FB-3DB746882656}" showPageBreaks="1" showGridLines="0" view="pageLayout" topLeftCell="A25">
      <selection activeCell="D43" sqref="D43"/>
      <pageMargins left="0.75" right="0.75" top="0.75" bottom="0.75" header="0.5" footer="0.5"/>
      <pageSetup orientation="portrait" r:id="rId2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</customSheetViews>
  <mergeCells count="11">
    <mergeCell ref="B71:M71"/>
    <mergeCell ref="B75:M75"/>
    <mergeCell ref="B4:N4"/>
    <mergeCell ref="D6:E6"/>
    <mergeCell ref="G6:H6"/>
    <mergeCell ref="J6:K6"/>
    <mergeCell ref="M6:N6"/>
    <mergeCell ref="D7:E7"/>
    <mergeCell ref="G7:H7"/>
    <mergeCell ref="J7:K7"/>
    <mergeCell ref="M7:N7"/>
  </mergeCells>
  <hyperlinks>
    <hyperlink ref="B2" location="ToC!A1" display="Table of Contents" xr:uid="{2260D216-E7C4-4D57-8811-AB38C0CC2B1E}"/>
  </hyperlinks>
  <pageMargins left="0.75" right="0.75" top="0.75" bottom="0.75" header="0.5" footer="0.5"/>
  <pageSetup orientation="portrait" r:id="rId3"/>
  <headerFooter>
    <oddHeader>&amp;L&amp;"Arial,Italic"&amp;10ADEA Survey of Allied Dental Program Directors, 2018 Summary and Results</oddHeader>
    <oddFooter>&amp;L&amp;"Arial,Regular"&amp;10July 2019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N77"/>
  <sheetViews>
    <sheetView showGridLines="0" topLeftCell="A7" zoomScaleNormal="100" workbookViewId="0">
      <selection activeCell="G10" sqref="G10"/>
    </sheetView>
  </sheetViews>
  <sheetFormatPr defaultColWidth="8.81640625" defaultRowHeight="14.5" x14ac:dyDescent="0.35"/>
  <cols>
    <col min="1" max="1" width="2.26953125" style="177" customWidth="1"/>
    <col min="2" max="2" width="23.1796875" style="177" customWidth="1"/>
    <col min="3" max="3" width="2" style="177" customWidth="1"/>
    <col min="4" max="5" width="8.26953125" style="177" customWidth="1"/>
    <col min="6" max="6" width="1.453125" style="177" customWidth="1"/>
    <col min="7" max="8" width="8.26953125" style="177" customWidth="1"/>
    <col min="9" max="9" width="1.453125" style="177" customWidth="1"/>
    <col min="10" max="11" width="8.26953125" style="177" customWidth="1"/>
    <col min="12" max="12" width="1.453125" style="177" customWidth="1"/>
    <col min="13" max="14" width="8.26953125" style="177" customWidth="1"/>
    <col min="15" max="16384" width="8.81640625" style="177"/>
  </cols>
  <sheetData>
    <row r="1" spans="1:14" s="1" customFormat="1" ht="12.75" customHeight="1" x14ac:dyDescent="0.25">
      <c r="D1" s="120"/>
      <c r="E1" s="444"/>
      <c r="H1" s="444"/>
      <c r="I1" s="3"/>
      <c r="K1" s="444"/>
      <c r="L1" s="3"/>
      <c r="M1" s="3"/>
      <c r="N1" s="444"/>
    </row>
    <row r="2" spans="1:14" s="1" customFormat="1" ht="12.75" customHeight="1" x14ac:dyDescent="0.35">
      <c r="B2" s="78" t="s">
        <v>25</v>
      </c>
      <c r="D2" s="120"/>
      <c r="E2" s="3"/>
      <c r="H2" s="3"/>
      <c r="I2" s="3"/>
      <c r="L2" s="3"/>
      <c r="M2" s="3"/>
    </row>
    <row r="3" spans="1:14" s="1" customFormat="1" ht="12.75" customHeight="1" x14ac:dyDescent="0.25">
      <c r="D3" s="120"/>
      <c r="E3" s="3"/>
      <c r="H3" s="3"/>
      <c r="I3" s="3"/>
      <c r="L3" s="3"/>
      <c r="M3" s="3"/>
    </row>
    <row r="4" spans="1:14" x14ac:dyDescent="0.35">
      <c r="A4" s="158"/>
      <c r="B4" s="481" t="s">
        <v>432</v>
      </c>
      <c r="C4" s="481"/>
      <c r="D4" s="481"/>
      <c r="E4" s="481"/>
      <c r="F4" s="481"/>
      <c r="G4" s="481"/>
      <c r="H4" s="481"/>
      <c r="I4" s="481"/>
      <c r="J4" s="481"/>
      <c r="K4" s="481"/>
      <c r="L4" s="481"/>
      <c r="M4" s="481"/>
      <c r="N4" s="481"/>
    </row>
    <row r="5" spans="1:14" ht="12.75" customHeight="1" x14ac:dyDescent="0.35">
      <c r="A5" s="158"/>
      <c r="B5" s="121"/>
      <c r="C5" s="199"/>
      <c r="D5" s="121"/>
      <c r="E5" s="121"/>
      <c r="F5" s="199"/>
      <c r="G5" s="121"/>
      <c r="H5" s="121"/>
      <c r="I5" s="199"/>
      <c r="J5" s="200"/>
      <c r="K5" s="200"/>
      <c r="L5" s="199"/>
      <c r="M5" s="200"/>
      <c r="N5" s="200"/>
    </row>
    <row r="6" spans="1:14" x14ac:dyDescent="0.35">
      <c r="A6" s="158"/>
      <c r="B6" s="201"/>
      <c r="C6" s="124"/>
      <c r="D6" s="500" t="s">
        <v>4</v>
      </c>
      <c r="E6" s="500"/>
      <c r="F6" s="173"/>
      <c r="G6" s="501" t="s">
        <v>5</v>
      </c>
      <c r="H6" s="501"/>
      <c r="I6" s="173"/>
      <c r="J6" s="501" t="s">
        <v>26</v>
      </c>
      <c r="K6" s="501"/>
      <c r="L6" s="173"/>
      <c r="M6" s="501" t="s">
        <v>3</v>
      </c>
      <c r="N6" s="501"/>
    </row>
    <row r="7" spans="1:14" x14ac:dyDescent="0.35">
      <c r="A7" s="158"/>
      <c r="B7" s="128"/>
      <c r="C7" s="128"/>
      <c r="D7" s="475" t="s">
        <v>274</v>
      </c>
      <c r="E7" s="475"/>
      <c r="F7" s="3"/>
      <c r="G7" s="475" t="s">
        <v>350</v>
      </c>
      <c r="H7" s="475"/>
      <c r="I7" s="3"/>
      <c r="J7" s="475" t="s">
        <v>265</v>
      </c>
      <c r="K7" s="475"/>
      <c r="L7" s="3"/>
      <c r="M7" s="475" t="s">
        <v>351</v>
      </c>
      <c r="N7" s="475"/>
    </row>
    <row r="8" spans="1:14" ht="22.5" customHeight="1" thickBot="1" x14ac:dyDescent="0.4">
      <c r="A8" s="158"/>
      <c r="B8" s="202"/>
      <c r="C8" s="131"/>
      <c r="D8" s="203" t="s">
        <v>24</v>
      </c>
      <c r="E8" s="203" t="s">
        <v>2</v>
      </c>
      <c r="F8" s="131"/>
      <c r="G8" s="204" t="s">
        <v>24</v>
      </c>
      <c r="H8" s="204" t="s">
        <v>2</v>
      </c>
      <c r="I8" s="131"/>
      <c r="J8" s="204" t="s">
        <v>24</v>
      </c>
      <c r="K8" s="204" t="s">
        <v>2</v>
      </c>
      <c r="L8" s="131"/>
      <c r="M8" s="204" t="s">
        <v>24</v>
      </c>
      <c r="N8" s="204" t="s">
        <v>2</v>
      </c>
    </row>
    <row r="9" spans="1:14" ht="10" customHeight="1" x14ac:dyDescent="0.35">
      <c r="A9" s="158"/>
      <c r="B9" s="131"/>
      <c r="C9" s="131"/>
      <c r="D9" s="176"/>
      <c r="E9" s="176"/>
      <c r="F9" s="131"/>
      <c r="G9" s="176"/>
      <c r="H9" s="176"/>
      <c r="I9" s="131"/>
      <c r="J9" s="176"/>
      <c r="K9" s="176"/>
      <c r="L9" s="131"/>
      <c r="M9" s="176"/>
      <c r="N9" s="176"/>
    </row>
    <row r="10" spans="1:14" ht="15" customHeight="1" x14ac:dyDescent="0.35">
      <c r="A10" s="205"/>
      <c r="B10" s="244" t="s">
        <v>48</v>
      </c>
      <c r="C10" s="253"/>
      <c r="D10" s="207">
        <f>SUM(D11:D13)</f>
        <v>109</v>
      </c>
      <c r="E10" s="208">
        <f>D10/$D$10</f>
        <v>1</v>
      </c>
      <c r="F10" s="253"/>
      <c r="G10" s="209">
        <f>SUM(G11:G13)</f>
        <v>1168</v>
      </c>
      <c r="H10" s="208">
        <f>G10/$G$10</f>
        <v>1</v>
      </c>
      <c r="I10" s="253"/>
      <c r="J10" s="207">
        <f>SUM(J11:J13)</f>
        <v>24</v>
      </c>
      <c r="K10" s="208">
        <f>J10/$J$10</f>
        <v>1</v>
      </c>
      <c r="L10" s="253"/>
      <c r="M10" s="210">
        <f>SUM(M11:M13)</f>
        <v>1301</v>
      </c>
      <c r="N10" s="208">
        <f>M10/$M$10</f>
        <v>1</v>
      </c>
    </row>
    <row r="11" spans="1:14" x14ac:dyDescent="0.35">
      <c r="A11" s="205"/>
      <c r="B11" s="44" t="s">
        <v>117</v>
      </c>
      <c r="C11" s="180"/>
      <c r="D11" s="139">
        <f>SUMIF($B$16:$B$68,$B11,D$16:D$68)</f>
        <v>9</v>
      </c>
      <c r="E11" s="140">
        <f>D11/$D$10</f>
        <v>8.2568807339449546E-2</v>
      </c>
      <c r="F11" s="180"/>
      <c r="G11" s="139">
        <f>SUMIF($B$16:$B$68,$B11,G$16:G$68)</f>
        <v>75</v>
      </c>
      <c r="H11" s="140">
        <f>G11/$G$10</f>
        <v>6.4212328767123295E-2</v>
      </c>
      <c r="I11" s="180"/>
      <c r="J11" s="139">
        <f>SUMIF($B$16:$B$68,$B11,J$16:J$68)</f>
        <v>0</v>
      </c>
      <c r="K11" s="140">
        <f>J11/$J$10</f>
        <v>0</v>
      </c>
      <c r="L11" s="180"/>
      <c r="M11" s="139">
        <f>SUMIF($B$16:$B$68,$B11,M$16:M$68)</f>
        <v>84</v>
      </c>
      <c r="N11" s="140">
        <f>M11/$M$10</f>
        <v>6.4565718677940045E-2</v>
      </c>
    </row>
    <row r="12" spans="1:14" x14ac:dyDescent="0.35">
      <c r="A12" s="205"/>
      <c r="B12" s="214" t="s">
        <v>176</v>
      </c>
      <c r="C12" s="180"/>
      <c r="D12" s="146">
        <f t="shared" ref="D12:D13" si="0">SUMIF($B$16:$B$68,$B12,D$16:D$68)</f>
        <v>5</v>
      </c>
      <c r="E12" s="212">
        <f>D12/$D$10</f>
        <v>4.5871559633027525E-2</v>
      </c>
      <c r="F12" s="180"/>
      <c r="G12" s="146">
        <f t="shared" ref="G12:G13" si="1">SUMIF($B$16:$B$68,$B12,G$16:G$68)</f>
        <v>12</v>
      </c>
      <c r="H12" s="212">
        <f>G12/$G$10</f>
        <v>1.0273972602739725E-2</v>
      </c>
      <c r="I12" s="180"/>
      <c r="J12" s="146">
        <f t="shared" ref="J12:J13" si="2">SUMIF($B$16:$B$68,$B12,J$16:J$68)</f>
        <v>0</v>
      </c>
      <c r="K12" s="212">
        <f>J12/$J$10</f>
        <v>0</v>
      </c>
      <c r="L12" s="180"/>
      <c r="M12" s="146">
        <f t="shared" ref="M12:M13" si="3">SUMIF($B$16:$B$68,$B12,M$16:M$68)</f>
        <v>17</v>
      </c>
      <c r="N12" s="212">
        <f>M12/$M$10</f>
        <v>1.3066871637202153E-2</v>
      </c>
    </row>
    <row r="13" spans="1:14" x14ac:dyDescent="0.35">
      <c r="A13" s="205"/>
      <c r="B13" s="221" t="s">
        <v>177</v>
      </c>
      <c r="C13" s="180"/>
      <c r="D13" s="186">
        <f t="shared" si="0"/>
        <v>95</v>
      </c>
      <c r="E13" s="140">
        <f>D13/$D$10</f>
        <v>0.87155963302752293</v>
      </c>
      <c r="F13" s="180"/>
      <c r="G13" s="186">
        <f t="shared" si="1"/>
        <v>1081</v>
      </c>
      <c r="H13" s="140">
        <f>G13/$G$10</f>
        <v>0.92551369863013699</v>
      </c>
      <c r="I13" s="180"/>
      <c r="J13" s="186">
        <f t="shared" si="2"/>
        <v>24</v>
      </c>
      <c r="K13" s="140">
        <f>J13/$J$10</f>
        <v>1</v>
      </c>
      <c r="L13" s="180"/>
      <c r="M13" s="186">
        <f t="shared" si="3"/>
        <v>1200</v>
      </c>
      <c r="N13" s="140">
        <f>M13/$M$10</f>
        <v>0.92236740968485775</v>
      </c>
    </row>
    <row r="14" spans="1:14" ht="10" customHeight="1" x14ac:dyDescent="0.35">
      <c r="A14" s="158"/>
      <c r="B14" s="131"/>
      <c r="C14" s="131"/>
      <c r="D14" s="176"/>
      <c r="E14" s="176"/>
      <c r="F14" s="131"/>
      <c r="G14" s="176"/>
      <c r="H14" s="176"/>
      <c r="I14" s="131"/>
      <c r="J14" s="176"/>
      <c r="K14" s="176"/>
      <c r="L14" s="131"/>
      <c r="M14" s="176"/>
      <c r="N14" s="176"/>
    </row>
    <row r="15" spans="1:14" ht="15" customHeight="1" x14ac:dyDescent="0.35">
      <c r="A15" s="205"/>
      <c r="B15" s="244" t="s">
        <v>111</v>
      </c>
      <c r="C15" s="180"/>
      <c r="D15" s="207">
        <f>SUM(D16:D18)</f>
        <v>3</v>
      </c>
      <c r="E15" s="208">
        <f>D15/D10</f>
        <v>2.7522935779816515E-2</v>
      </c>
      <c r="F15" s="180"/>
      <c r="G15" s="209">
        <f>SUM(G16:G18)</f>
        <v>38</v>
      </c>
      <c r="H15" s="208">
        <f>G15/G10</f>
        <v>3.2534246575342464E-2</v>
      </c>
      <c r="I15" s="253"/>
      <c r="J15" s="207">
        <f>SUM(J16:J18)</f>
        <v>1</v>
      </c>
      <c r="K15" s="208">
        <f>J15/J10</f>
        <v>4.1666666666666664E-2</v>
      </c>
      <c r="L15" s="253"/>
      <c r="M15" s="210">
        <f>SUM(M16:M18)</f>
        <v>42</v>
      </c>
      <c r="N15" s="208">
        <f>M15/M10</f>
        <v>3.2282859338970023E-2</v>
      </c>
    </row>
    <row r="16" spans="1:14" x14ac:dyDescent="0.35">
      <c r="A16" s="205"/>
      <c r="B16" s="44" t="s">
        <v>117</v>
      </c>
      <c r="C16" s="180"/>
      <c r="D16" s="139">
        <v>3</v>
      </c>
      <c r="E16" s="140">
        <f>D16/$D$15</f>
        <v>1</v>
      </c>
      <c r="F16" s="180"/>
      <c r="G16" s="141">
        <v>8</v>
      </c>
      <c r="H16" s="140">
        <f t="shared" ref="H16:H17" si="4">G16/$G$15</f>
        <v>0.21052631578947367</v>
      </c>
      <c r="I16" s="180"/>
      <c r="J16" s="139">
        <v>0</v>
      </c>
      <c r="K16" s="140">
        <f>IFERROR(J16/$J$15,0)</f>
        <v>0</v>
      </c>
      <c r="L16" s="180"/>
      <c r="M16" s="186">
        <f>SUM(D16,G16,J16)</f>
        <v>11</v>
      </c>
      <c r="N16" s="140">
        <f t="shared" ref="N16:N17" si="5">M16/$M$15</f>
        <v>0.26190476190476192</v>
      </c>
    </row>
    <row r="17" spans="1:14" x14ac:dyDescent="0.35">
      <c r="A17" s="205"/>
      <c r="B17" s="214" t="s">
        <v>176</v>
      </c>
      <c r="C17" s="180"/>
      <c r="D17" s="146">
        <v>0</v>
      </c>
      <c r="E17" s="212">
        <f t="shared" ref="E17:E18" si="6">D17/$D$15</f>
        <v>0</v>
      </c>
      <c r="F17" s="180"/>
      <c r="G17" s="148">
        <v>0</v>
      </c>
      <c r="H17" s="212">
        <f t="shared" si="4"/>
        <v>0</v>
      </c>
      <c r="I17" s="180"/>
      <c r="J17" s="146">
        <v>0</v>
      </c>
      <c r="K17" s="212">
        <f t="shared" ref="K17:K18" si="7">IFERROR(J17/$J$15,0)</f>
        <v>0</v>
      </c>
      <c r="L17" s="180"/>
      <c r="M17" s="213">
        <f t="shared" ref="M17:M18" si="8">SUM(D17,G17,J17)</f>
        <v>0</v>
      </c>
      <c r="N17" s="212">
        <f t="shared" si="5"/>
        <v>0</v>
      </c>
    </row>
    <row r="18" spans="1:14" x14ac:dyDescent="0.35">
      <c r="A18" s="205"/>
      <c r="B18" s="44" t="s">
        <v>177</v>
      </c>
      <c r="C18" s="180"/>
      <c r="D18" s="139">
        <v>0</v>
      </c>
      <c r="E18" s="140">
        <f t="shared" si="6"/>
        <v>0</v>
      </c>
      <c r="F18" s="180"/>
      <c r="G18" s="141">
        <v>30</v>
      </c>
      <c r="H18" s="140">
        <f>G18/$G$15</f>
        <v>0.78947368421052633</v>
      </c>
      <c r="I18" s="180"/>
      <c r="J18" s="139">
        <v>1</v>
      </c>
      <c r="K18" s="140">
        <f t="shared" si="7"/>
        <v>1</v>
      </c>
      <c r="L18" s="180"/>
      <c r="M18" s="186">
        <f t="shared" si="8"/>
        <v>31</v>
      </c>
      <c r="N18" s="140">
        <f>M18/$M$15</f>
        <v>0.73809523809523814</v>
      </c>
    </row>
    <row r="19" spans="1:14" ht="10" customHeight="1" x14ac:dyDescent="0.35">
      <c r="A19" s="158"/>
      <c r="B19" s="131"/>
      <c r="C19" s="131"/>
      <c r="D19" s="176"/>
      <c r="E19" s="176"/>
      <c r="F19" s="131"/>
      <c r="G19" s="176"/>
      <c r="H19" s="176"/>
      <c r="I19" s="131"/>
      <c r="J19" s="176"/>
      <c r="K19" s="176"/>
      <c r="L19" s="131"/>
      <c r="M19" s="176"/>
      <c r="N19" s="176"/>
    </row>
    <row r="20" spans="1:14" ht="15" customHeight="1" x14ac:dyDescent="0.35">
      <c r="A20" s="205"/>
      <c r="B20" s="244" t="s">
        <v>112</v>
      </c>
      <c r="C20" s="253"/>
      <c r="D20" s="207">
        <f>SUM(D21:D23)</f>
        <v>10</v>
      </c>
      <c r="E20" s="208">
        <f>D20/D10</f>
        <v>9.1743119266055051E-2</v>
      </c>
      <c r="F20" s="253"/>
      <c r="G20" s="209">
        <f>SUM(G21:G23)</f>
        <v>22</v>
      </c>
      <c r="H20" s="208">
        <f>G20/G10</f>
        <v>1.8835616438356163E-2</v>
      </c>
      <c r="I20" s="253"/>
      <c r="J20" s="207">
        <f>SUM(J21:J23)</f>
        <v>0</v>
      </c>
      <c r="K20" s="208">
        <f>J20/J10</f>
        <v>0</v>
      </c>
      <c r="L20" s="253"/>
      <c r="M20" s="210">
        <f>SUM(M21:M23)</f>
        <v>32</v>
      </c>
      <c r="N20" s="208">
        <f>M20/M10</f>
        <v>2.4596464258262875E-2</v>
      </c>
    </row>
    <row r="21" spans="1:14" x14ac:dyDescent="0.35">
      <c r="A21" s="205"/>
      <c r="B21" s="44" t="s">
        <v>117</v>
      </c>
      <c r="C21" s="180"/>
      <c r="D21" s="139">
        <v>1</v>
      </c>
      <c r="E21" s="140">
        <f>D21/$D$20</f>
        <v>0.1</v>
      </c>
      <c r="F21" s="180"/>
      <c r="G21" s="141">
        <v>11</v>
      </c>
      <c r="H21" s="140">
        <f t="shared" ref="H21:H22" si="9">G21/$G$20</f>
        <v>0.5</v>
      </c>
      <c r="I21" s="180"/>
      <c r="J21" s="139">
        <v>0</v>
      </c>
      <c r="K21" s="140">
        <f>IFERROR(J21/$J$20,0)</f>
        <v>0</v>
      </c>
      <c r="L21" s="180"/>
      <c r="M21" s="186">
        <f>SUM(D21,G21,J21)</f>
        <v>12</v>
      </c>
      <c r="N21" s="140">
        <f t="shared" ref="N21:N22" si="10">M21/$M$20</f>
        <v>0.375</v>
      </c>
    </row>
    <row r="22" spans="1:14" x14ac:dyDescent="0.35">
      <c r="A22" s="205"/>
      <c r="B22" s="214" t="s">
        <v>176</v>
      </c>
      <c r="C22" s="180"/>
      <c r="D22" s="146">
        <v>2</v>
      </c>
      <c r="E22" s="212">
        <f>D22/$D$20</f>
        <v>0.2</v>
      </c>
      <c r="F22" s="180"/>
      <c r="G22" s="148">
        <v>4</v>
      </c>
      <c r="H22" s="212">
        <f t="shared" si="9"/>
        <v>0.18181818181818182</v>
      </c>
      <c r="I22" s="180"/>
      <c r="J22" s="146">
        <v>0</v>
      </c>
      <c r="K22" s="212">
        <f t="shared" ref="K22:K23" si="11">IFERROR(J22/$J$20,0)</f>
        <v>0</v>
      </c>
      <c r="L22" s="180"/>
      <c r="M22" s="213">
        <f t="shared" ref="M22:M23" si="12">SUM(D22,G22,J22)</f>
        <v>6</v>
      </c>
      <c r="N22" s="212">
        <f t="shared" si="10"/>
        <v>0.1875</v>
      </c>
    </row>
    <row r="23" spans="1:14" x14ac:dyDescent="0.35">
      <c r="A23" s="205"/>
      <c r="B23" s="44" t="s">
        <v>177</v>
      </c>
      <c r="C23" s="180"/>
      <c r="D23" s="139">
        <v>7</v>
      </c>
      <c r="E23" s="140">
        <f>D23/$D$20</f>
        <v>0.7</v>
      </c>
      <c r="F23" s="180"/>
      <c r="G23" s="141">
        <v>7</v>
      </c>
      <c r="H23" s="140">
        <f>G23/$G$20</f>
        <v>0.31818181818181818</v>
      </c>
      <c r="I23" s="180"/>
      <c r="J23" s="139">
        <v>0</v>
      </c>
      <c r="K23" s="140">
        <f t="shared" si="11"/>
        <v>0</v>
      </c>
      <c r="L23" s="180"/>
      <c r="M23" s="186">
        <f t="shared" si="12"/>
        <v>14</v>
      </c>
      <c r="N23" s="140">
        <f>M23/$M$20</f>
        <v>0.4375</v>
      </c>
    </row>
    <row r="24" spans="1:14" ht="10" customHeight="1" x14ac:dyDescent="0.35">
      <c r="A24" s="158"/>
      <c r="B24" s="131"/>
      <c r="C24" s="131"/>
      <c r="D24" s="176"/>
      <c r="E24" s="176"/>
      <c r="F24" s="131"/>
      <c r="G24" s="176"/>
      <c r="H24" s="176"/>
      <c r="I24" s="131"/>
      <c r="J24" s="176"/>
      <c r="K24" s="176"/>
      <c r="L24" s="131"/>
      <c r="M24" s="176"/>
      <c r="N24" s="176"/>
    </row>
    <row r="25" spans="1:14" ht="15" customHeight="1" x14ac:dyDescent="0.35">
      <c r="A25" s="205"/>
      <c r="B25" s="244" t="s">
        <v>113</v>
      </c>
      <c r="C25" s="253"/>
      <c r="D25" s="207">
        <f>SUM(D26:D28)</f>
        <v>3</v>
      </c>
      <c r="E25" s="208">
        <f>D25/D10</f>
        <v>2.7522935779816515E-2</v>
      </c>
      <c r="F25" s="253"/>
      <c r="G25" s="209">
        <f>SUM(G26:G28)</f>
        <v>38</v>
      </c>
      <c r="H25" s="208">
        <f>G25/G10</f>
        <v>3.2534246575342464E-2</v>
      </c>
      <c r="I25" s="253"/>
      <c r="J25" s="207">
        <f>SUM(J26:J28)</f>
        <v>10</v>
      </c>
      <c r="K25" s="208">
        <f>J25/J10</f>
        <v>0.41666666666666669</v>
      </c>
      <c r="L25" s="253"/>
      <c r="M25" s="210">
        <f>SUM(M26:M28)</f>
        <v>51</v>
      </c>
      <c r="N25" s="208">
        <f>M25/M10</f>
        <v>3.9200614911606459E-2</v>
      </c>
    </row>
    <row r="26" spans="1:14" x14ac:dyDescent="0.35">
      <c r="A26" s="205"/>
      <c r="B26" s="44" t="s">
        <v>117</v>
      </c>
      <c r="C26" s="180"/>
      <c r="D26" s="139">
        <v>0</v>
      </c>
      <c r="E26" s="140">
        <f t="shared" ref="E26:E27" si="13">D26/$D$25</f>
        <v>0</v>
      </c>
      <c r="F26" s="180"/>
      <c r="G26" s="141">
        <v>4</v>
      </c>
      <c r="H26" s="140">
        <f t="shared" ref="H26:H27" si="14">G26/$G$25</f>
        <v>0.10526315789473684</v>
      </c>
      <c r="I26" s="180"/>
      <c r="J26" s="139">
        <v>0</v>
      </c>
      <c r="K26" s="140">
        <f>IFERROR(J26/$J$25,0)</f>
        <v>0</v>
      </c>
      <c r="L26" s="180"/>
      <c r="M26" s="186">
        <f>SUM(D26,G26,J26)</f>
        <v>4</v>
      </c>
      <c r="N26" s="140">
        <f t="shared" ref="N26:N27" si="15">M26/$M$25</f>
        <v>7.8431372549019607E-2</v>
      </c>
    </row>
    <row r="27" spans="1:14" x14ac:dyDescent="0.35">
      <c r="A27" s="205"/>
      <c r="B27" s="214" t="s">
        <v>176</v>
      </c>
      <c r="C27" s="180"/>
      <c r="D27" s="146">
        <v>1</v>
      </c>
      <c r="E27" s="212">
        <f t="shared" si="13"/>
        <v>0.33333333333333331</v>
      </c>
      <c r="F27" s="180"/>
      <c r="G27" s="148">
        <v>4</v>
      </c>
      <c r="H27" s="212">
        <f t="shared" si="14"/>
        <v>0.10526315789473684</v>
      </c>
      <c r="I27" s="180"/>
      <c r="J27" s="146">
        <v>0</v>
      </c>
      <c r="K27" s="212">
        <f t="shared" ref="K27:K28" si="16">IFERROR(J27/$J$25,0)</f>
        <v>0</v>
      </c>
      <c r="L27" s="180"/>
      <c r="M27" s="213">
        <f t="shared" ref="M27:M28" si="17">SUM(D27,G27,J27)</f>
        <v>5</v>
      </c>
      <c r="N27" s="212">
        <f t="shared" si="15"/>
        <v>9.8039215686274508E-2</v>
      </c>
    </row>
    <row r="28" spans="1:14" x14ac:dyDescent="0.35">
      <c r="A28" s="205"/>
      <c r="B28" s="44" t="s">
        <v>177</v>
      </c>
      <c r="C28" s="180"/>
      <c r="D28" s="139">
        <v>2</v>
      </c>
      <c r="E28" s="140">
        <f>D28/$D$25</f>
        <v>0.66666666666666663</v>
      </c>
      <c r="F28" s="180"/>
      <c r="G28" s="141">
        <v>30</v>
      </c>
      <c r="H28" s="140">
        <f>G28/$G$25</f>
        <v>0.78947368421052633</v>
      </c>
      <c r="I28" s="180"/>
      <c r="J28" s="139">
        <v>10</v>
      </c>
      <c r="K28" s="140">
        <f t="shared" si="16"/>
        <v>1</v>
      </c>
      <c r="L28" s="180"/>
      <c r="M28" s="186">
        <f t="shared" si="17"/>
        <v>42</v>
      </c>
      <c r="N28" s="140">
        <f>M28/$M$25</f>
        <v>0.82352941176470584</v>
      </c>
    </row>
    <row r="29" spans="1:14" ht="10" customHeight="1" x14ac:dyDescent="0.35">
      <c r="A29" s="158"/>
      <c r="B29" s="131"/>
      <c r="C29" s="131"/>
      <c r="D29" s="176"/>
      <c r="E29" s="176"/>
      <c r="F29" s="131"/>
      <c r="G29" s="176"/>
      <c r="H29" s="176"/>
      <c r="I29" s="131"/>
      <c r="J29" s="176"/>
      <c r="K29" s="176"/>
      <c r="L29" s="131"/>
      <c r="M29" s="176"/>
      <c r="N29" s="176"/>
    </row>
    <row r="30" spans="1:14" ht="15" customHeight="1" x14ac:dyDescent="0.35">
      <c r="A30" s="205"/>
      <c r="B30" s="244" t="s">
        <v>114</v>
      </c>
      <c r="C30" s="253"/>
      <c r="D30" s="207">
        <f>SUM(D31:D33)</f>
        <v>18</v>
      </c>
      <c r="E30" s="208">
        <f>D30/D10</f>
        <v>0.16513761467889909</v>
      </c>
      <c r="F30" s="253"/>
      <c r="G30" s="209">
        <f>SUM(G31:G33)</f>
        <v>102</v>
      </c>
      <c r="H30" s="208">
        <f>G30/G10</f>
        <v>8.7328767123287673E-2</v>
      </c>
      <c r="I30" s="253"/>
      <c r="J30" s="207">
        <f>SUM(J31:J33)</f>
        <v>13</v>
      </c>
      <c r="K30" s="208">
        <f>J30/J10</f>
        <v>0.54166666666666663</v>
      </c>
      <c r="L30" s="253"/>
      <c r="M30" s="210">
        <f>SUM(M31:M33)</f>
        <v>133</v>
      </c>
      <c r="N30" s="208">
        <f>M30/M10</f>
        <v>0.10222905457340507</v>
      </c>
    </row>
    <row r="31" spans="1:14" x14ac:dyDescent="0.35">
      <c r="A31" s="205"/>
      <c r="B31" s="44" t="s">
        <v>117</v>
      </c>
      <c r="C31" s="180"/>
      <c r="D31" s="139">
        <v>1</v>
      </c>
      <c r="E31" s="140">
        <f t="shared" ref="E31:E32" si="18">D31/$D$30</f>
        <v>5.5555555555555552E-2</v>
      </c>
      <c r="F31" s="180"/>
      <c r="G31" s="141">
        <v>12</v>
      </c>
      <c r="H31" s="140">
        <f t="shared" ref="H31:H32" si="19">G31/$G$30</f>
        <v>0.11764705882352941</v>
      </c>
      <c r="I31" s="180"/>
      <c r="J31" s="139">
        <v>0</v>
      </c>
      <c r="K31" s="140">
        <f>IFERROR(J31/$J$30,0)</f>
        <v>0</v>
      </c>
      <c r="L31" s="180"/>
      <c r="M31" s="186">
        <f>SUM(D31,G31,J31)</f>
        <v>13</v>
      </c>
      <c r="N31" s="140">
        <f t="shared" ref="N31:N32" si="20">M31/$M$30</f>
        <v>9.7744360902255634E-2</v>
      </c>
    </row>
    <row r="32" spans="1:14" x14ac:dyDescent="0.35">
      <c r="A32" s="205"/>
      <c r="B32" s="214" t="s">
        <v>176</v>
      </c>
      <c r="C32" s="180"/>
      <c r="D32" s="146">
        <v>0</v>
      </c>
      <c r="E32" s="212">
        <f t="shared" si="18"/>
        <v>0</v>
      </c>
      <c r="F32" s="180"/>
      <c r="G32" s="148">
        <v>2</v>
      </c>
      <c r="H32" s="212">
        <f t="shared" si="19"/>
        <v>1.9607843137254902E-2</v>
      </c>
      <c r="I32" s="180"/>
      <c r="J32" s="146">
        <v>0</v>
      </c>
      <c r="K32" s="212">
        <f t="shared" ref="K32:K33" si="21">IFERROR(J32/$J$30,0)</f>
        <v>0</v>
      </c>
      <c r="L32" s="180"/>
      <c r="M32" s="213">
        <f t="shared" ref="M32:M33" si="22">SUM(D32,G32,J32)</f>
        <v>2</v>
      </c>
      <c r="N32" s="212">
        <f t="shared" si="20"/>
        <v>1.5037593984962405E-2</v>
      </c>
    </row>
    <row r="33" spans="1:14" x14ac:dyDescent="0.35">
      <c r="A33" s="205"/>
      <c r="B33" s="44" t="s">
        <v>177</v>
      </c>
      <c r="C33" s="180"/>
      <c r="D33" s="139">
        <v>17</v>
      </c>
      <c r="E33" s="140">
        <f>D33/$D$30</f>
        <v>0.94444444444444442</v>
      </c>
      <c r="F33" s="180"/>
      <c r="G33" s="141">
        <v>88</v>
      </c>
      <c r="H33" s="140">
        <f>G33/$G$30</f>
        <v>0.86274509803921573</v>
      </c>
      <c r="I33" s="180"/>
      <c r="J33" s="139">
        <v>13</v>
      </c>
      <c r="K33" s="140">
        <f t="shared" si="21"/>
        <v>1</v>
      </c>
      <c r="L33" s="180"/>
      <c r="M33" s="186">
        <f t="shared" si="22"/>
        <v>118</v>
      </c>
      <c r="N33" s="140">
        <f>M33/$M$30</f>
        <v>0.88721804511278191</v>
      </c>
    </row>
    <row r="34" spans="1:14" ht="10" customHeight="1" x14ac:dyDescent="0.35">
      <c r="A34" s="158"/>
      <c r="B34" s="131"/>
      <c r="C34" s="131"/>
      <c r="D34" s="176"/>
      <c r="E34" s="176"/>
      <c r="F34" s="131"/>
      <c r="G34" s="176"/>
      <c r="H34" s="176"/>
      <c r="I34" s="131"/>
      <c r="J34" s="176"/>
      <c r="K34" s="176"/>
      <c r="L34" s="131"/>
      <c r="M34" s="176"/>
      <c r="N34" s="176"/>
    </row>
    <row r="35" spans="1:14" ht="15" customHeight="1" x14ac:dyDescent="0.35">
      <c r="A35" s="205"/>
      <c r="B35" s="244" t="s">
        <v>115</v>
      </c>
      <c r="C35" s="253"/>
      <c r="D35" s="207">
        <f>SUM(D36:D38)</f>
        <v>63</v>
      </c>
      <c r="E35" s="208">
        <f>D35/D10</f>
        <v>0.57798165137614677</v>
      </c>
      <c r="F35" s="253"/>
      <c r="G35" s="209">
        <f>SUM(G36:G38)</f>
        <v>593</v>
      </c>
      <c r="H35" s="208">
        <f>G35/G10</f>
        <v>0.5077054794520548</v>
      </c>
      <c r="I35" s="253"/>
      <c r="J35" s="207">
        <f>SUM(J36:J38)</f>
        <v>0</v>
      </c>
      <c r="K35" s="208">
        <f>J35/J10</f>
        <v>0</v>
      </c>
      <c r="L35" s="253"/>
      <c r="M35" s="210">
        <f>SUM(M36:M38)</f>
        <v>656</v>
      </c>
      <c r="N35" s="208">
        <f>M35/M10</f>
        <v>0.50422751729438897</v>
      </c>
    </row>
    <row r="36" spans="1:14" x14ac:dyDescent="0.35">
      <c r="A36" s="205"/>
      <c r="B36" s="44" t="s">
        <v>117</v>
      </c>
      <c r="C36" s="180"/>
      <c r="D36" s="139">
        <v>3</v>
      </c>
      <c r="E36" s="140">
        <f t="shared" ref="E36:E37" si="23">D36/$D$35</f>
        <v>4.7619047619047616E-2</v>
      </c>
      <c r="F36" s="180"/>
      <c r="G36" s="141">
        <v>14</v>
      </c>
      <c r="H36" s="140">
        <f t="shared" ref="H36:H37" si="24">G36/$G$35</f>
        <v>2.3608768971332208E-2</v>
      </c>
      <c r="I36" s="180"/>
      <c r="J36" s="139">
        <v>0</v>
      </c>
      <c r="K36" s="140">
        <v>0</v>
      </c>
      <c r="L36" s="180"/>
      <c r="M36" s="186">
        <f>SUM(D36,G36,J36)</f>
        <v>17</v>
      </c>
      <c r="N36" s="140">
        <f t="shared" ref="N36:N37" si="25">M36/$M$35</f>
        <v>2.5914634146341462E-2</v>
      </c>
    </row>
    <row r="37" spans="1:14" x14ac:dyDescent="0.35">
      <c r="A37" s="205"/>
      <c r="B37" s="214" t="s">
        <v>176</v>
      </c>
      <c r="C37" s="180"/>
      <c r="D37" s="146">
        <v>2</v>
      </c>
      <c r="E37" s="212">
        <f t="shared" si="23"/>
        <v>3.1746031746031744E-2</v>
      </c>
      <c r="F37" s="180"/>
      <c r="G37" s="148">
        <v>0</v>
      </c>
      <c r="H37" s="212">
        <f t="shared" si="24"/>
        <v>0</v>
      </c>
      <c r="I37" s="180"/>
      <c r="J37" s="146">
        <v>0</v>
      </c>
      <c r="K37" s="212">
        <v>0</v>
      </c>
      <c r="L37" s="180"/>
      <c r="M37" s="213">
        <f t="shared" ref="M37:M38" si="26">SUM(D37,G37,J37)</f>
        <v>2</v>
      </c>
      <c r="N37" s="212">
        <f t="shared" si="25"/>
        <v>3.0487804878048782E-3</v>
      </c>
    </row>
    <row r="38" spans="1:14" x14ac:dyDescent="0.35">
      <c r="A38" s="205"/>
      <c r="B38" s="44" t="s">
        <v>177</v>
      </c>
      <c r="C38" s="180"/>
      <c r="D38" s="139">
        <v>58</v>
      </c>
      <c r="E38" s="140">
        <f>D38/$D$35</f>
        <v>0.92063492063492058</v>
      </c>
      <c r="F38" s="180"/>
      <c r="G38" s="141">
        <v>579</v>
      </c>
      <c r="H38" s="140">
        <f>G38/$G$35</f>
        <v>0.97639123102866776</v>
      </c>
      <c r="I38" s="180"/>
      <c r="J38" s="139">
        <v>0</v>
      </c>
      <c r="K38" s="140">
        <v>0</v>
      </c>
      <c r="L38" s="180"/>
      <c r="M38" s="186">
        <f t="shared" si="26"/>
        <v>637</v>
      </c>
      <c r="N38" s="140">
        <f>M38/$M$35</f>
        <v>0.97103658536585369</v>
      </c>
    </row>
    <row r="39" spans="1:14" ht="10" customHeight="1" x14ac:dyDescent="0.35">
      <c r="A39" s="158"/>
      <c r="B39" s="131"/>
      <c r="C39" s="131"/>
      <c r="D39" s="176"/>
      <c r="E39" s="176"/>
      <c r="F39" s="131"/>
      <c r="G39" s="176"/>
      <c r="H39" s="176"/>
      <c r="I39" s="131"/>
      <c r="J39" s="176"/>
      <c r="K39" s="176"/>
      <c r="L39" s="131"/>
      <c r="M39" s="176"/>
      <c r="N39" s="176"/>
    </row>
    <row r="40" spans="1:14" ht="24.75" customHeight="1" x14ac:dyDescent="0.35">
      <c r="A40" s="205"/>
      <c r="B40" s="311" t="s">
        <v>116</v>
      </c>
      <c r="C40" s="253"/>
      <c r="D40" s="207">
        <f>SUM(D41:D43)</f>
        <v>1</v>
      </c>
      <c r="E40" s="208">
        <f>D40/D10</f>
        <v>9.1743119266055051E-3</v>
      </c>
      <c r="F40" s="253"/>
      <c r="G40" s="209">
        <f>SUM(G41:G43)</f>
        <v>1</v>
      </c>
      <c r="H40" s="208">
        <f>G40/G10</f>
        <v>8.5616438356164379E-4</v>
      </c>
      <c r="I40" s="253"/>
      <c r="J40" s="207">
        <f>SUM(J41:J43)</f>
        <v>0</v>
      </c>
      <c r="K40" s="208">
        <f>J40/J10</f>
        <v>0</v>
      </c>
      <c r="L40" s="253"/>
      <c r="M40" s="210">
        <f>SUM(M41:M43)</f>
        <v>2</v>
      </c>
      <c r="N40" s="208">
        <f>M40/M10</f>
        <v>1.5372790161414297E-3</v>
      </c>
    </row>
    <row r="41" spans="1:14" x14ac:dyDescent="0.35">
      <c r="A41" s="205"/>
      <c r="B41" s="44" t="s">
        <v>117</v>
      </c>
      <c r="C41" s="180"/>
      <c r="D41" s="139">
        <v>0</v>
      </c>
      <c r="E41" s="140">
        <f>IFERROR(D41/$D$40,0)</f>
        <v>0</v>
      </c>
      <c r="F41" s="180"/>
      <c r="G41" s="141">
        <v>0</v>
      </c>
      <c r="H41" s="140">
        <f t="shared" ref="H41:H42" si="27">G41/$G$40</f>
        <v>0</v>
      </c>
      <c r="I41" s="180"/>
      <c r="J41" s="139">
        <v>0</v>
      </c>
      <c r="K41" s="140">
        <f>IFERROR(J41/$J$40,0)</f>
        <v>0</v>
      </c>
      <c r="L41" s="180"/>
      <c r="M41" s="186">
        <f>SUM(D41,G41,J41)</f>
        <v>0</v>
      </c>
      <c r="N41" s="140">
        <f t="shared" ref="N41:N42" si="28">M41/$M$40</f>
        <v>0</v>
      </c>
    </row>
    <row r="42" spans="1:14" x14ac:dyDescent="0.35">
      <c r="A42" s="205"/>
      <c r="B42" s="211" t="s">
        <v>176</v>
      </c>
      <c r="C42" s="180"/>
      <c r="D42" s="146">
        <v>0</v>
      </c>
      <c r="E42" s="212">
        <f t="shared" ref="E42:E43" si="29">IFERROR(D42/$D$40,0)</f>
        <v>0</v>
      </c>
      <c r="F42" s="180"/>
      <c r="G42" s="148">
        <v>0</v>
      </c>
      <c r="H42" s="212">
        <f t="shared" si="27"/>
        <v>0</v>
      </c>
      <c r="I42" s="180"/>
      <c r="J42" s="146">
        <v>0</v>
      </c>
      <c r="K42" s="212">
        <f t="shared" ref="K42:K43" si="30">IFERROR(J42/$J$40,0)</f>
        <v>0</v>
      </c>
      <c r="L42" s="180"/>
      <c r="M42" s="213">
        <f t="shared" ref="M42:M43" si="31">SUM(D42,G42,J42)</f>
        <v>0</v>
      </c>
      <c r="N42" s="212">
        <f t="shared" si="28"/>
        <v>0</v>
      </c>
    </row>
    <row r="43" spans="1:14" x14ac:dyDescent="0.35">
      <c r="A43" s="205"/>
      <c r="B43" s="221" t="s">
        <v>177</v>
      </c>
      <c r="C43" s="180"/>
      <c r="D43" s="139">
        <v>1</v>
      </c>
      <c r="E43" s="140">
        <f t="shared" si="29"/>
        <v>1</v>
      </c>
      <c r="F43" s="180"/>
      <c r="G43" s="141">
        <v>1</v>
      </c>
      <c r="H43" s="140">
        <f>G43/$G$40</f>
        <v>1</v>
      </c>
      <c r="I43" s="180"/>
      <c r="J43" s="139">
        <v>0</v>
      </c>
      <c r="K43" s="140">
        <f t="shared" si="30"/>
        <v>0</v>
      </c>
      <c r="L43" s="180"/>
      <c r="M43" s="186">
        <f t="shared" si="31"/>
        <v>2</v>
      </c>
      <c r="N43" s="140">
        <f>M43/$M$40</f>
        <v>1</v>
      </c>
    </row>
    <row r="44" spans="1:14" ht="10" customHeight="1" x14ac:dyDescent="0.35">
      <c r="A44" s="158"/>
      <c r="B44" s="131"/>
      <c r="C44" s="131"/>
      <c r="D44" s="176"/>
      <c r="E44" s="176"/>
      <c r="F44" s="131"/>
      <c r="G44" s="176"/>
      <c r="H44" s="176"/>
      <c r="I44" s="131"/>
      <c r="J44" s="176"/>
      <c r="K44" s="176"/>
      <c r="L44" s="131"/>
      <c r="M44" s="176"/>
      <c r="N44" s="176"/>
    </row>
    <row r="45" spans="1:14" ht="15" customHeight="1" x14ac:dyDescent="0.35">
      <c r="A45" s="205"/>
      <c r="B45" s="206" t="s">
        <v>343</v>
      </c>
      <c r="C45" s="253"/>
      <c r="D45" s="72">
        <f>SUM(D46:D48)</f>
        <v>0</v>
      </c>
      <c r="E45" s="208">
        <f>D45/$D$10</f>
        <v>0</v>
      </c>
      <c r="F45" s="195"/>
      <c r="G45" s="72">
        <f>SUM(G46:G48)</f>
        <v>3</v>
      </c>
      <c r="H45" s="208">
        <f>G45/$G$10</f>
        <v>2.5684931506849314E-3</v>
      </c>
      <c r="I45" s="195"/>
      <c r="J45" s="72">
        <f>SUM(J46:J48)</f>
        <v>0</v>
      </c>
      <c r="K45" s="208">
        <f>J45/$J$10</f>
        <v>0</v>
      </c>
      <c r="L45" s="195"/>
      <c r="M45" s="72">
        <f>SUM(M46:M48)</f>
        <v>3</v>
      </c>
      <c r="N45" s="208">
        <f>M45/$M$10</f>
        <v>2.3059185242121443E-3</v>
      </c>
    </row>
    <row r="46" spans="1:14" x14ac:dyDescent="0.35">
      <c r="A46" s="205"/>
      <c r="B46" s="44" t="s">
        <v>117</v>
      </c>
      <c r="C46" s="180"/>
      <c r="D46" s="139">
        <v>0</v>
      </c>
      <c r="E46" s="140">
        <f>IFERROR(D46/D45,0)</f>
        <v>0</v>
      </c>
      <c r="F46" s="180"/>
      <c r="G46" s="141">
        <v>1</v>
      </c>
      <c r="H46" s="140">
        <f>G46/G45</f>
        <v>0.33333333333333331</v>
      </c>
      <c r="I46" s="180"/>
      <c r="J46" s="139">
        <v>0</v>
      </c>
      <c r="K46" s="140">
        <f>IFERROR(J46/J45,0)</f>
        <v>0</v>
      </c>
      <c r="L46" s="180"/>
      <c r="M46" s="186">
        <f>SUM(D46,G46,J46)</f>
        <v>1</v>
      </c>
      <c r="N46" s="140">
        <f>M46/M45</f>
        <v>0.33333333333333331</v>
      </c>
    </row>
    <row r="47" spans="1:14" x14ac:dyDescent="0.35">
      <c r="A47" s="205"/>
      <c r="B47" s="214" t="s">
        <v>176</v>
      </c>
      <c r="C47" s="180"/>
      <c r="D47" s="146">
        <v>0</v>
      </c>
      <c r="E47" s="212">
        <f t="shared" ref="E47" si="32">IFERROR(D47/$D$35,0)</f>
        <v>0</v>
      </c>
      <c r="F47" s="180"/>
      <c r="G47" s="148">
        <v>2</v>
      </c>
      <c r="H47" s="212">
        <f>G47/G45</f>
        <v>0.66666666666666663</v>
      </c>
      <c r="I47" s="180"/>
      <c r="J47" s="146">
        <v>0</v>
      </c>
      <c r="K47" s="212">
        <f>IFERROR(J47/J45,0)</f>
        <v>0</v>
      </c>
      <c r="L47" s="180"/>
      <c r="M47" s="213">
        <f t="shared" ref="M47:M48" si="33">SUM(D47,G47,J47)</f>
        <v>2</v>
      </c>
      <c r="N47" s="212">
        <f>M47/M45</f>
        <v>0.66666666666666663</v>
      </c>
    </row>
    <row r="48" spans="1:14" x14ac:dyDescent="0.35">
      <c r="A48" s="205"/>
      <c r="B48" s="44" t="s">
        <v>177</v>
      </c>
      <c r="C48" s="180"/>
      <c r="D48" s="139">
        <v>0</v>
      </c>
      <c r="E48" s="140">
        <f>IFERROR(D48/D45,0)</f>
        <v>0</v>
      </c>
      <c r="F48" s="180"/>
      <c r="G48" s="141">
        <v>0</v>
      </c>
      <c r="H48" s="140">
        <f>G48/G45</f>
        <v>0</v>
      </c>
      <c r="I48" s="180"/>
      <c r="J48" s="139">
        <v>0</v>
      </c>
      <c r="K48" s="140">
        <f>IFERROR(J48/J45,0)</f>
        <v>0</v>
      </c>
      <c r="L48" s="180"/>
      <c r="M48" s="186">
        <f t="shared" si="33"/>
        <v>0</v>
      </c>
      <c r="N48" s="140">
        <f>M48/M45</f>
        <v>0</v>
      </c>
    </row>
    <row r="49" spans="1:14" ht="10" customHeight="1" x14ac:dyDescent="0.35">
      <c r="A49" s="158"/>
      <c r="B49" s="131"/>
      <c r="C49" s="131"/>
      <c r="D49" s="176"/>
      <c r="E49" s="176"/>
      <c r="F49" s="131"/>
      <c r="G49" s="176"/>
      <c r="H49" s="176"/>
      <c r="I49" s="131"/>
      <c r="J49" s="176"/>
      <c r="K49" s="176"/>
      <c r="L49" s="131"/>
      <c r="M49" s="176"/>
      <c r="N49" s="176"/>
    </row>
    <row r="50" spans="1:14" ht="15" customHeight="1" x14ac:dyDescent="0.35">
      <c r="A50" s="205"/>
      <c r="B50" s="206" t="s">
        <v>344</v>
      </c>
      <c r="C50" s="253"/>
      <c r="D50" s="72">
        <f>SUM(D51:D53)</f>
        <v>0</v>
      </c>
      <c r="E50" s="208">
        <f>D50/$D$10</f>
        <v>0</v>
      </c>
      <c r="F50" s="195"/>
      <c r="G50" s="72">
        <f>SUM(G51:G53)</f>
        <v>8</v>
      </c>
      <c r="H50" s="208">
        <f>G50/$G$10</f>
        <v>6.8493150684931503E-3</v>
      </c>
      <c r="I50" s="195"/>
      <c r="J50" s="72">
        <f>SUM(J51:J53)</f>
        <v>0</v>
      </c>
      <c r="K50" s="208">
        <f>J50/$J$10</f>
        <v>0</v>
      </c>
      <c r="L50" s="195"/>
      <c r="M50" s="72">
        <f>SUM(M51:M53)</f>
        <v>8</v>
      </c>
      <c r="N50" s="208">
        <f>M50/$M$10</f>
        <v>6.1491160645657187E-3</v>
      </c>
    </row>
    <row r="51" spans="1:14" x14ac:dyDescent="0.35">
      <c r="A51" s="205"/>
      <c r="B51" s="44" t="s">
        <v>117</v>
      </c>
      <c r="C51" s="180"/>
      <c r="D51" s="139">
        <v>0</v>
      </c>
      <c r="E51" s="140">
        <f>IFERROR(D51/D50,0)</f>
        <v>0</v>
      </c>
      <c r="F51" s="180"/>
      <c r="G51" s="141">
        <v>4</v>
      </c>
      <c r="H51" s="140">
        <f>G51/G50</f>
        <v>0.5</v>
      </c>
      <c r="I51" s="180"/>
      <c r="J51" s="139">
        <v>0</v>
      </c>
      <c r="K51" s="140">
        <f>IFERROR(J51/J50,0)</f>
        <v>0</v>
      </c>
      <c r="L51" s="180"/>
      <c r="M51" s="186">
        <f>SUM(D51,G51,J51)</f>
        <v>4</v>
      </c>
      <c r="N51" s="140">
        <f>M51/M50</f>
        <v>0.5</v>
      </c>
    </row>
    <row r="52" spans="1:14" x14ac:dyDescent="0.35">
      <c r="A52" s="205"/>
      <c r="B52" s="214" t="s">
        <v>176</v>
      </c>
      <c r="C52" s="180"/>
      <c r="D52" s="146">
        <v>0</v>
      </c>
      <c r="E52" s="212">
        <f t="shared" ref="E52" si="34">IFERROR(D52/$D$35,0)</f>
        <v>0</v>
      </c>
      <c r="F52" s="180"/>
      <c r="G52" s="148">
        <v>0</v>
      </c>
      <c r="H52" s="212">
        <f>G52/G50</f>
        <v>0</v>
      </c>
      <c r="I52" s="180"/>
      <c r="J52" s="146">
        <v>0</v>
      </c>
      <c r="K52" s="212">
        <f>IFERROR(J52/J50,0)</f>
        <v>0</v>
      </c>
      <c r="L52" s="180"/>
      <c r="M52" s="213">
        <f t="shared" ref="M52:M53" si="35">SUM(D52,G52,J52)</f>
        <v>0</v>
      </c>
      <c r="N52" s="212">
        <f>M52/M50</f>
        <v>0</v>
      </c>
    </row>
    <row r="53" spans="1:14" x14ac:dyDescent="0.35">
      <c r="A53" s="205"/>
      <c r="B53" s="44" t="s">
        <v>177</v>
      </c>
      <c r="C53" s="180"/>
      <c r="D53" s="139">
        <v>0</v>
      </c>
      <c r="E53" s="140">
        <f>IFERROR(D53/D50,0)</f>
        <v>0</v>
      </c>
      <c r="F53" s="180"/>
      <c r="G53" s="141">
        <v>4</v>
      </c>
      <c r="H53" s="140">
        <f>G53/G50</f>
        <v>0.5</v>
      </c>
      <c r="I53" s="180"/>
      <c r="J53" s="139">
        <v>0</v>
      </c>
      <c r="K53" s="140">
        <f>IFERROR(J53/J50,0)</f>
        <v>0</v>
      </c>
      <c r="L53" s="180"/>
      <c r="M53" s="186">
        <f t="shared" si="35"/>
        <v>4</v>
      </c>
      <c r="N53" s="140">
        <f>M53/M50</f>
        <v>0.5</v>
      </c>
    </row>
    <row r="54" spans="1:14" ht="10" customHeight="1" x14ac:dyDescent="0.35">
      <c r="A54" s="158"/>
      <c r="B54" s="131"/>
      <c r="C54" s="131"/>
      <c r="D54" s="176"/>
      <c r="E54" s="176"/>
      <c r="F54" s="131"/>
      <c r="G54" s="176"/>
      <c r="H54" s="176"/>
      <c r="I54" s="131"/>
      <c r="J54" s="176"/>
      <c r="K54" s="176"/>
      <c r="L54" s="131"/>
      <c r="M54" s="176"/>
      <c r="N54" s="176"/>
    </row>
    <row r="55" spans="1:14" ht="15" customHeight="1" x14ac:dyDescent="0.35">
      <c r="A55" s="205"/>
      <c r="B55" s="206" t="s">
        <v>345</v>
      </c>
      <c r="C55" s="253"/>
      <c r="D55" s="72">
        <f>SUM(D56:D58)</f>
        <v>1</v>
      </c>
      <c r="E55" s="208">
        <f>D55/$D$10</f>
        <v>9.1743119266055051E-3</v>
      </c>
      <c r="F55" s="195"/>
      <c r="G55" s="72">
        <f>SUM(G56:G58)</f>
        <v>19</v>
      </c>
      <c r="H55" s="208">
        <f>G55/$G$10</f>
        <v>1.6267123287671232E-2</v>
      </c>
      <c r="I55" s="195"/>
      <c r="J55" s="72">
        <f>SUM(J56:J58)</f>
        <v>0</v>
      </c>
      <c r="K55" s="208">
        <f>J55/$J$10</f>
        <v>0</v>
      </c>
      <c r="L55" s="195"/>
      <c r="M55" s="72">
        <f>SUM(M56:M58)</f>
        <v>20</v>
      </c>
      <c r="N55" s="208">
        <f>M55/$M$10</f>
        <v>1.5372790161414296E-2</v>
      </c>
    </row>
    <row r="56" spans="1:14" x14ac:dyDescent="0.35">
      <c r="A56" s="205"/>
      <c r="B56" s="44" t="s">
        <v>117</v>
      </c>
      <c r="C56" s="180"/>
      <c r="D56" s="139">
        <v>1</v>
      </c>
      <c r="E56" s="140">
        <f>IFERROR(D56/D55,0)</f>
        <v>1</v>
      </c>
      <c r="F56" s="180"/>
      <c r="G56" s="141">
        <v>5</v>
      </c>
      <c r="H56" s="140">
        <f>G56/G55</f>
        <v>0.26315789473684209</v>
      </c>
      <c r="I56" s="180"/>
      <c r="J56" s="139">
        <v>0</v>
      </c>
      <c r="K56" s="140">
        <f>IFERROR(J56/J55,0)</f>
        <v>0</v>
      </c>
      <c r="L56" s="180"/>
      <c r="M56" s="186">
        <f>SUM(D56,G56,J56)</f>
        <v>6</v>
      </c>
      <c r="N56" s="140">
        <f>M56/M55</f>
        <v>0.3</v>
      </c>
    </row>
    <row r="57" spans="1:14" x14ac:dyDescent="0.35">
      <c r="A57" s="205"/>
      <c r="B57" s="214" t="s">
        <v>176</v>
      </c>
      <c r="C57" s="180"/>
      <c r="D57" s="146">
        <v>0</v>
      </c>
      <c r="E57" s="212">
        <f t="shared" ref="E57" si="36">IFERROR(D57/$D$35,0)</f>
        <v>0</v>
      </c>
      <c r="F57" s="180"/>
      <c r="G57" s="148">
        <v>0</v>
      </c>
      <c r="H57" s="212">
        <f>G57/G55</f>
        <v>0</v>
      </c>
      <c r="I57" s="180"/>
      <c r="J57" s="146">
        <v>0</v>
      </c>
      <c r="K57" s="212">
        <f>IFERROR(J57/J55,0)</f>
        <v>0</v>
      </c>
      <c r="L57" s="180"/>
      <c r="M57" s="213">
        <f t="shared" ref="M57:M58" si="37">SUM(D57,G57,J57)</f>
        <v>0</v>
      </c>
      <c r="N57" s="212">
        <f>M57/M55</f>
        <v>0</v>
      </c>
    </row>
    <row r="58" spans="1:14" x14ac:dyDescent="0.35">
      <c r="A58" s="205"/>
      <c r="B58" s="44" t="s">
        <v>177</v>
      </c>
      <c r="C58" s="180"/>
      <c r="D58" s="139">
        <v>0</v>
      </c>
      <c r="E58" s="140">
        <f>IFERROR(D58/D55,0)</f>
        <v>0</v>
      </c>
      <c r="F58" s="180"/>
      <c r="G58" s="141">
        <v>14</v>
      </c>
      <c r="H58" s="140">
        <f>G58/G55</f>
        <v>0.73684210526315785</v>
      </c>
      <c r="I58" s="180"/>
      <c r="J58" s="139">
        <v>0</v>
      </c>
      <c r="K58" s="140">
        <f>IFERROR(J58/J55,0)</f>
        <v>0</v>
      </c>
      <c r="L58" s="180"/>
      <c r="M58" s="186">
        <f t="shared" si="37"/>
        <v>14</v>
      </c>
      <c r="N58" s="140">
        <f>M58/M55</f>
        <v>0.7</v>
      </c>
    </row>
    <row r="59" spans="1:14" ht="10" customHeight="1" x14ac:dyDescent="0.35">
      <c r="A59" s="158"/>
      <c r="B59" s="131"/>
      <c r="C59" s="131"/>
      <c r="D59" s="176"/>
      <c r="E59" s="176"/>
      <c r="F59" s="131"/>
      <c r="G59" s="176"/>
      <c r="H59" s="176"/>
      <c r="I59" s="131"/>
      <c r="J59" s="176"/>
      <c r="K59" s="176"/>
      <c r="L59" s="131"/>
      <c r="M59" s="176"/>
      <c r="N59" s="176"/>
    </row>
    <row r="60" spans="1:14" ht="15" customHeight="1" x14ac:dyDescent="0.35">
      <c r="A60" s="205"/>
      <c r="B60" s="206" t="s">
        <v>346</v>
      </c>
      <c r="C60" s="253"/>
      <c r="D60" s="72">
        <f>SUM(D61:D63)</f>
        <v>1</v>
      </c>
      <c r="E60" s="208">
        <f>D60/$D$10</f>
        <v>9.1743119266055051E-3</v>
      </c>
      <c r="F60" s="195"/>
      <c r="G60" s="72">
        <f>SUM(G61:G63)</f>
        <v>5</v>
      </c>
      <c r="H60" s="208">
        <f>G60/$G$10</f>
        <v>4.2808219178082189E-3</v>
      </c>
      <c r="I60" s="195"/>
      <c r="J60" s="72">
        <f>SUM(J61:J63)</f>
        <v>0</v>
      </c>
      <c r="K60" s="208">
        <f>J60/$J$10</f>
        <v>0</v>
      </c>
      <c r="L60" s="195"/>
      <c r="M60" s="72">
        <f>SUM(M61:M63)</f>
        <v>6</v>
      </c>
      <c r="N60" s="208">
        <f>M60/$M$10</f>
        <v>4.6118370484242886E-3</v>
      </c>
    </row>
    <row r="61" spans="1:14" x14ac:dyDescent="0.35">
      <c r="A61" s="205"/>
      <c r="B61" s="44" t="s">
        <v>117</v>
      </c>
      <c r="C61" s="180"/>
      <c r="D61" s="139">
        <v>0</v>
      </c>
      <c r="E61" s="140">
        <f>IFERROR(D61/D60,0)</f>
        <v>0</v>
      </c>
      <c r="F61" s="180"/>
      <c r="G61" s="141">
        <v>0</v>
      </c>
      <c r="H61" s="140">
        <f>G61/G60</f>
        <v>0</v>
      </c>
      <c r="I61" s="180"/>
      <c r="J61" s="139">
        <v>0</v>
      </c>
      <c r="K61" s="140">
        <f>IFERROR(J61/J60,0)</f>
        <v>0</v>
      </c>
      <c r="L61" s="180"/>
      <c r="M61" s="186">
        <f>SUM(D61,G61,J61)</f>
        <v>0</v>
      </c>
      <c r="N61" s="140">
        <f>M61/M60</f>
        <v>0</v>
      </c>
    </row>
    <row r="62" spans="1:14" x14ac:dyDescent="0.35">
      <c r="A62" s="205"/>
      <c r="B62" s="214" t="s">
        <v>176</v>
      </c>
      <c r="C62" s="180"/>
      <c r="D62" s="146">
        <v>0</v>
      </c>
      <c r="E62" s="212">
        <f t="shared" ref="E62" si="38">IFERROR(D62/$D$35,0)</f>
        <v>0</v>
      </c>
      <c r="F62" s="180"/>
      <c r="G62" s="148">
        <v>0</v>
      </c>
      <c r="H62" s="212">
        <f>G62/G60</f>
        <v>0</v>
      </c>
      <c r="I62" s="180"/>
      <c r="J62" s="146">
        <v>0</v>
      </c>
      <c r="K62" s="212">
        <f>IFERROR(J62/J60,0)</f>
        <v>0</v>
      </c>
      <c r="L62" s="180"/>
      <c r="M62" s="213">
        <f t="shared" ref="M62:M63" si="39">SUM(D62,G62,J62)</f>
        <v>0</v>
      </c>
      <c r="N62" s="212">
        <f>M62/M60</f>
        <v>0</v>
      </c>
    </row>
    <row r="63" spans="1:14" x14ac:dyDescent="0.35">
      <c r="A63" s="205"/>
      <c r="B63" s="44" t="s">
        <v>177</v>
      </c>
      <c r="C63" s="180"/>
      <c r="D63" s="139">
        <v>1</v>
      </c>
      <c r="E63" s="140">
        <f>IFERROR(D63/D60,0)</f>
        <v>1</v>
      </c>
      <c r="F63" s="180"/>
      <c r="G63" s="141">
        <v>5</v>
      </c>
      <c r="H63" s="140">
        <f>G63/G60</f>
        <v>1</v>
      </c>
      <c r="I63" s="180"/>
      <c r="J63" s="139">
        <v>0</v>
      </c>
      <c r="K63" s="140">
        <f>IFERROR(J63/J60,0)</f>
        <v>0</v>
      </c>
      <c r="L63" s="180"/>
      <c r="M63" s="186">
        <f t="shared" si="39"/>
        <v>6</v>
      </c>
      <c r="N63" s="140">
        <f>M63/M60</f>
        <v>1</v>
      </c>
    </row>
    <row r="64" spans="1:14" ht="10" customHeight="1" x14ac:dyDescent="0.35">
      <c r="A64" s="158"/>
      <c r="B64" s="131"/>
      <c r="C64" s="131"/>
      <c r="D64" s="176"/>
      <c r="E64" s="176"/>
      <c r="F64" s="131"/>
      <c r="G64" s="176"/>
      <c r="H64" s="176"/>
      <c r="I64" s="131"/>
      <c r="J64" s="176"/>
      <c r="K64" s="176"/>
      <c r="L64" s="131"/>
      <c r="M64" s="176"/>
      <c r="N64" s="176"/>
    </row>
    <row r="65" spans="1:14" ht="15" customHeight="1" x14ac:dyDescent="0.35">
      <c r="A65" s="205"/>
      <c r="B65" s="206" t="s">
        <v>347</v>
      </c>
      <c r="C65" s="253"/>
      <c r="D65" s="72">
        <f>SUM(D66:D68)</f>
        <v>9</v>
      </c>
      <c r="E65" s="208">
        <f>D65/$D$10</f>
        <v>8.2568807339449546E-2</v>
      </c>
      <c r="F65" s="195"/>
      <c r="G65" s="72">
        <f>SUM(G66:G68)</f>
        <v>339</v>
      </c>
      <c r="H65" s="208">
        <f>G65/$G$10</f>
        <v>0.29023972602739728</v>
      </c>
      <c r="I65" s="195"/>
      <c r="J65" s="72">
        <f>SUM(J66:J68)</f>
        <v>0</v>
      </c>
      <c r="K65" s="208">
        <f>J65/$J$10</f>
        <v>0</v>
      </c>
      <c r="L65" s="195"/>
      <c r="M65" s="72">
        <f>SUM(M66:M68)</f>
        <v>348</v>
      </c>
      <c r="N65" s="208">
        <f>M65/$M$10</f>
        <v>0.26748654880860878</v>
      </c>
    </row>
    <row r="66" spans="1:14" x14ac:dyDescent="0.35">
      <c r="A66" s="205"/>
      <c r="B66" s="44" t="s">
        <v>117</v>
      </c>
      <c r="C66" s="180"/>
      <c r="D66" s="139">
        <v>0</v>
      </c>
      <c r="E66" s="140">
        <f>IFERROR(D66/D65,0)</f>
        <v>0</v>
      </c>
      <c r="F66" s="180"/>
      <c r="G66" s="141">
        <v>16</v>
      </c>
      <c r="H66" s="140">
        <f>G66/G65</f>
        <v>4.71976401179941E-2</v>
      </c>
      <c r="I66" s="180"/>
      <c r="J66" s="139">
        <v>0</v>
      </c>
      <c r="K66" s="140">
        <f>IFERROR(J66/J65,0)</f>
        <v>0</v>
      </c>
      <c r="L66" s="180"/>
      <c r="M66" s="186">
        <f>SUM(D66,G66,J66)</f>
        <v>16</v>
      </c>
      <c r="N66" s="140">
        <f>M66/M65</f>
        <v>4.5977011494252873E-2</v>
      </c>
    </row>
    <row r="67" spans="1:14" x14ac:dyDescent="0.35">
      <c r="A67" s="205"/>
      <c r="B67" s="214" t="s">
        <v>176</v>
      </c>
      <c r="C67" s="180"/>
      <c r="D67" s="146">
        <v>0</v>
      </c>
      <c r="E67" s="212">
        <f t="shared" ref="E67" si="40">IFERROR(D67/$D$35,0)</f>
        <v>0</v>
      </c>
      <c r="F67" s="180"/>
      <c r="G67" s="148">
        <v>0</v>
      </c>
      <c r="H67" s="212">
        <f>G67/G65</f>
        <v>0</v>
      </c>
      <c r="I67" s="180"/>
      <c r="J67" s="146">
        <v>0</v>
      </c>
      <c r="K67" s="212">
        <f>IFERROR(J67/J65,0)</f>
        <v>0</v>
      </c>
      <c r="L67" s="180"/>
      <c r="M67" s="213">
        <f t="shared" ref="M67:M68" si="41">SUM(D67,G67,J67)</f>
        <v>0</v>
      </c>
      <c r="N67" s="212">
        <f>M67/M65</f>
        <v>0</v>
      </c>
    </row>
    <row r="68" spans="1:14" ht="15" thickBot="1" x14ac:dyDescent="0.4">
      <c r="A68" s="205"/>
      <c r="B68" s="327" t="s">
        <v>177</v>
      </c>
      <c r="C68" s="390"/>
      <c r="D68" s="391">
        <v>9</v>
      </c>
      <c r="E68" s="325">
        <f>IFERROR(D68/D65,0)</f>
        <v>1</v>
      </c>
      <c r="F68" s="390"/>
      <c r="G68" s="393">
        <v>323</v>
      </c>
      <c r="H68" s="325">
        <f>G68/G65</f>
        <v>0.9528023598820059</v>
      </c>
      <c r="I68" s="390"/>
      <c r="J68" s="391">
        <v>0</v>
      </c>
      <c r="K68" s="325">
        <f>IFERROR(J68/J65,0)</f>
        <v>0</v>
      </c>
      <c r="L68" s="390"/>
      <c r="M68" s="392">
        <f t="shared" si="41"/>
        <v>332</v>
      </c>
      <c r="N68" s="325">
        <f>M68/M65</f>
        <v>0.95402298850574707</v>
      </c>
    </row>
    <row r="69" spans="1:14" ht="10" customHeight="1" thickTop="1" x14ac:dyDescent="0.35">
      <c r="A69" s="158"/>
      <c r="B69" s="131"/>
      <c r="C69" s="131"/>
      <c r="D69" s="176"/>
      <c r="E69" s="176"/>
      <c r="F69" s="131"/>
      <c r="G69" s="176"/>
      <c r="H69" s="176"/>
      <c r="I69" s="131"/>
      <c r="J69" s="176"/>
      <c r="K69" s="176"/>
      <c r="L69" s="131"/>
      <c r="M69" s="176"/>
      <c r="N69" s="176"/>
    </row>
    <row r="70" spans="1:14" s="1" customFormat="1" ht="12" customHeight="1" x14ac:dyDescent="0.25">
      <c r="D70" s="120"/>
      <c r="E70" s="155"/>
      <c r="F70" s="156"/>
      <c r="G70" s="156"/>
      <c r="H70" s="155"/>
      <c r="I70" s="155"/>
      <c r="J70" s="156"/>
      <c r="K70" s="156"/>
      <c r="L70" s="79"/>
      <c r="M70" s="79"/>
    </row>
    <row r="71" spans="1:14" s="1" customFormat="1" ht="12" customHeight="1" x14ac:dyDescent="0.25">
      <c r="B71" s="471" t="s">
        <v>203</v>
      </c>
      <c r="C71" s="471"/>
      <c r="D71" s="471"/>
      <c r="E71" s="471"/>
      <c r="F71" s="471"/>
      <c r="G71" s="471"/>
      <c r="H71" s="471"/>
      <c r="I71" s="471"/>
      <c r="J71" s="471"/>
      <c r="K71" s="471"/>
      <c r="L71" s="471"/>
      <c r="M71" s="471"/>
    </row>
    <row r="72" spans="1:14" s="1" customFormat="1" ht="12" customHeight="1" x14ac:dyDescent="0.25">
      <c r="B72" s="157" t="s">
        <v>46</v>
      </c>
      <c r="D72" s="120"/>
      <c r="E72" s="157"/>
      <c r="F72" s="157"/>
      <c r="G72" s="158"/>
      <c r="H72" s="157"/>
      <c r="I72" s="157"/>
      <c r="J72" s="157"/>
      <c r="K72" s="158"/>
      <c r="L72" s="107"/>
      <c r="M72" s="107"/>
    </row>
    <row r="73" spans="1:14" s="1" customFormat="1" ht="12" customHeight="1" x14ac:dyDescent="0.25">
      <c r="B73" s="159" t="s">
        <v>47</v>
      </c>
      <c r="D73" s="120"/>
      <c r="E73" s="159"/>
      <c r="F73" s="159"/>
      <c r="G73" s="158"/>
      <c r="H73" s="159"/>
      <c r="I73" s="159"/>
      <c r="J73" s="159"/>
      <c r="K73" s="158"/>
      <c r="L73" s="107"/>
      <c r="M73" s="107"/>
    </row>
    <row r="74" spans="1:14" s="1" customFormat="1" ht="12" customHeight="1" x14ac:dyDescent="0.25">
      <c r="B74" s="107"/>
      <c r="D74" s="120"/>
      <c r="E74" s="107"/>
      <c r="F74" s="107"/>
      <c r="G74" s="107"/>
      <c r="H74" s="107"/>
      <c r="I74" s="107"/>
      <c r="J74" s="107"/>
      <c r="K74" s="107"/>
      <c r="L74" s="107"/>
      <c r="M74" s="107"/>
    </row>
    <row r="75" spans="1:14" s="1" customFormat="1" ht="12" customHeight="1" x14ac:dyDescent="0.25">
      <c r="B75" s="473" t="s">
        <v>335</v>
      </c>
      <c r="C75" s="473"/>
      <c r="D75" s="473"/>
      <c r="E75" s="473"/>
      <c r="F75" s="473"/>
      <c r="G75" s="473"/>
      <c r="H75" s="473"/>
      <c r="I75" s="473"/>
      <c r="J75" s="473"/>
      <c r="K75" s="473"/>
      <c r="L75" s="473"/>
      <c r="M75" s="473"/>
    </row>
    <row r="76" spans="1:14" s="1" customFormat="1" ht="12.5" x14ac:dyDescent="0.25">
      <c r="E76" s="158"/>
    </row>
    <row r="77" spans="1:14" s="1" customFormat="1" ht="12" customHeight="1" x14ac:dyDescent="0.25">
      <c r="E77" s="158"/>
    </row>
  </sheetData>
  <customSheetViews>
    <customSheetView guid="{2806289E-E2A8-4B9B-A15C-380DC7171E03}" showPageBreaks="1" showGridLines="0" view="pageLayout" topLeftCell="A15">
      <selection activeCell="B43" sqref="B43"/>
      <pageMargins left="0.75" right="0.75" top="0.75" bottom="0.75" header="0.5" footer="0.5"/>
      <pageSetup orientation="portrait" r:id="rId1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  <customSheetView guid="{F3B5803E-F644-4017-98FB-3DB746882656}" showPageBreaks="1" showGridLines="0" view="pageLayout" topLeftCell="A25">
      <selection activeCell="H43" sqref="H43"/>
      <pageMargins left="0.75" right="0.75" top="0.75" bottom="0.75" header="0.5" footer="0.5"/>
      <pageSetup orientation="portrait" r:id="rId2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</customSheetViews>
  <mergeCells count="11">
    <mergeCell ref="B71:M71"/>
    <mergeCell ref="B75:M75"/>
    <mergeCell ref="B4:N4"/>
    <mergeCell ref="D6:E6"/>
    <mergeCell ref="G6:H6"/>
    <mergeCell ref="J6:K6"/>
    <mergeCell ref="M6:N6"/>
    <mergeCell ref="D7:E7"/>
    <mergeCell ref="G7:H7"/>
    <mergeCell ref="J7:K7"/>
    <mergeCell ref="M7:N7"/>
  </mergeCells>
  <hyperlinks>
    <hyperlink ref="B2" location="ToC!A1" display="Table of Contents" xr:uid="{0408B462-D27B-498A-87EA-B5734A109256}"/>
  </hyperlinks>
  <pageMargins left="0.75" right="0.75" top="0.75" bottom="0.75" header="0.5" footer="0.5"/>
  <pageSetup orientation="portrait" r:id="rId3"/>
  <headerFooter>
    <oddHeader>&amp;L&amp;"Arial,Italic"&amp;10ADEA Survey of Allied Dental Program Directors, 2018 Summary and Results</oddHeader>
    <oddFooter>&amp;L&amp;"Arial,Regular"&amp;10July 2019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AA30"/>
  <sheetViews>
    <sheetView showGridLines="0" zoomScaleNormal="100" workbookViewId="0"/>
  </sheetViews>
  <sheetFormatPr defaultColWidth="8.7265625" defaultRowHeight="15" customHeight="1" x14ac:dyDescent="0.25"/>
  <cols>
    <col min="1" max="1" width="2.26953125" style="1" customWidth="1"/>
    <col min="2" max="2" width="34.26953125" style="1" customWidth="1"/>
    <col min="3" max="3" width="2" style="1" customWidth="1"/>
    <col min="4" max="5" width="8.7265625" style="1" customWidth="1"/>
    <col min="6" max="6" width="1.453125" style="1" customWidth="1"/>
    <col min="7" max="8" width="8.7265625" style="2" customWidth="1"/>
    <col min="9" max="9" width="1.453125" style="1" customWidth="1"/>
    <col min="10" max="11" width="8.7265625" style="2" customWidth="1"/>
    <col min="12" max="12" width="1.7265625" style="1" customWidth="1"/>
    <col min="13" max="14" width="8.7265625" style="2" customWidth="1"/>
    <col min="15" max="16" width="8.7265625" style="1"/>
    <col min="17" max="17" width="40.81640625" style="1" customWidth="1"/>
    <col min="18" max="231" width="8.7265625" style="1"/>
    <col min="232" max="232" width="28.81640625" style="1" customWidth="1"/>
    <col min="233" max="233" width="24.7265625" style="1" customWidth="1"/>
    <col min="234" max="234" width="22.7265625" style="1" customWidth="1"/>
    <col min="235" max="235" width="8.7265625" style="1"/>
    <col min="236" max="236" width="17.453125" style="1" customWidth="1"/>
    <col min="237" max="237" width="8.7265625" style="1"/>
    <col min="238" max="238" width="14.7265625" style="1" bestFit="1" customWidth="1"/>
    <col min="239" max="487" width="8.7265625" style="1"/>
    <col min="488" max="488" width="28.81640625" style="1" customWidth="1"/>
    <col min="489" max="489" width="24.7265625" style="1" customWidth="1"/>
    <col min="490" max="490" width="22.7265625" style="1" customWidth="1"/>
    <col min="491" max="491" width="8.7265625" style="1"/>
    <col min="492" max="492" width="17.453125" style="1" customWidth="1"/>
    <col min="493" max="493" width="8.7265625" style="1"/>
    <col min="494" max="494" width="14.7265625" style="1" bestFit="1" customWidth="1"/>
    <col min="495" max="743" width="8.7265625" style="1"/>
    <col min="744" max="744" width="28.81640625" style="1" customWidth="1"/>
    <col min="745" max="745" width="24.7265625" style="1" customWidth="1"/>
    <col min="746" max="746" width="22.7265625" style="1" customWidth="1"/>
    <col min="747" max="747" width="8.7265625" style="1"/>
    <col min="748" max="748" width="17.453125" style="1" customWidth="1"/>
    <col min="749" max="749" width="8.7265625" style="1"/>
    <col min="750" max="750" width="14.7265625" style="1" bestFit="1" customWidth="1"/>
    <col min="751" max="999" width="8.7265625" style="1"/>
    <col min="1000" max="1000" width="28.81640625" style="1" customWidth="1"/>
    <col min="1001" max="1001" width="24.7265625" style="1" customWidth="1"/>
    <col min="1002" max="1002" width="22.7265625" style="1" customWidth="1"/>
    <col min="1003" max="1003" width="8.7265625" style="1"/>
    <col min="1004" max="1004" width="17.453125" style="1" customWidth="1"/>
    <col min="1005" max="1005" width="8.7265625" style="1"/>
    <col min="1006" max="1006" width="14.7265625" style="1" bestFit="1" customWidth="1"/>
    <col min="1007" max="1255" width="8.7265625" style="1"/>
    <col min="1256" max="1256" width="28.81640625" style="1" customWidth="1"/>
    <col min="1257" max="1257" width="24.7265625" style="1" customWidth="1"/>
    <col min="1258" max="1258" width="22.7265625" style="1" customWidth="1"/>
    <col min="1259" max="1259" width="8.7265625" style="1"/>
    <col min="1260" max="1260" width="17.453125" style="1" customWidth="1"/>
    <col min="1261" max="1261" width="8.7265625" style="1"/>
    <col min="1262" max="1262" width="14.7265625" style="1" bestFit="1" customWidth="1"/>
    <col min="1263" max="1511" width="8.7265625" style="1"/>
    <col min="1512" max="1512" width="28.81640625" style="1" customWidth="1"/>
    <col min="1513" max="1513" width="24.7265625" style="1" customWidth="1"/>
    <col min="1514" max="1514" width="22.7265625" style="1" customWidth="1"/>
    <col min="1515" max="1515" width="8.7265625" style="1"/>
    <col min="1516" max="1516" width="17.453125" style="1" customWidth="1"/>
    <col min="1517" max="1517" width="8.7265625" style="1"/>
    <col min="1518" max="1518" width="14.7265625" style="1" bestFit="1" customWidth="1"/>
    <col min="1519" max="1767" width="8.7265625" style="1"/>
    <col min="1768" max="1768" width="28.81640625" style="1" customWidth="1"/>
    <col min="1769" max="1769" width="24.7265625" style="1" customWidth="1"/>
    <col min="1770" max="1770" width="22.7265625" style="1" customWidth="1"/>
    <col min="1771" max="1771" width="8.7265625" style="1"/>
    <col min="1772" max="1772" width="17.453125" style="1" customWidth="1"/>
    <col min="1773" max="1773" width="8.7265625" style="1"/>
    <col min="1774" max="1774" width="14.7265625" style="1" bestFit="1" customWidth="1"/>
    <col min="1775" max="2023" width="8.7265625" style="1"/>
    <col min="2024" max="2024" width="28.81640625" style="1" customWidth="1"/>
    <col min="2025" max="2025" width="24.7265625" style="1" customWidth="1"/>
    <col min="2026" max="2026" width="22.7265625" style="1" customWidth="1"/>
    <col min="2027" max="2027" width="8.7265625" style="1"/>
    <col min="2028" max="2028" width="17.453125" style="1" customWidth="1"/>
    <col min="2029" max="2029" width="8.7265625" style="1"/>
    <col min="2030" max="2030" width="14.7265625" style="1" bestFit="1" customWidth="1"/>
    <col min="2031" max="2279" width="8.7265625" style="1"/>
    <col min="2280" max="2280" width="28.81640625" style="1" customWidth="1"/>
    <col min="2281" max="2281" width="24.7265625" style="1" customWidth="1"/>
    <col min="2282" max="2282" width="22.7265625" style="1" customWidth="1"/>
    <col min="2283" max="2283" width="8.7265625" style="1"/>
    <col min="2284" max="2284" width="17.453125" style="1" customWidth="1"/>
    <col min="2285" max="2285" width="8.7265625" style="1"/>
    <col min="2286" max="2286" width="14.7265625" style="1" bestFit="1" customWidth="1"/>
    <col min="2287" max="2535" width="8.7265625" style="1"/>
    <col min="2536" max="2536" width="28.81640625" style="1" customWidth="1"/>
    <col min="2537" max="2537" width="24.7265625" style="1" customWidth="1"/>
    <col min="2538" max="2538" width="22.7265625" style="1" customWidth="1"/>
    <col min="2539" max="2539" width="8.7265625" style="1"/>
    <col min="2540" max="2540" width="17.453125" style="1" customWidth="1"/>
    <col min="2541" max="2541" width="8.7265625" style="1"/>
    <col min="2542" max="2542" width="14.7265625" style="1" bestFit="1" customWidth="1"/>
    <col min="2543" max="2791" width="8.7265625" style="1"/>
    <col min="2792" max="2792" width="28.81640625" style="1" customWidth="1"/>
    <col min="2793" max="2793" width="24.7265625" style="1" customWidth="1"/>
    <col min="2794" max="2794" width="22.7265625" style="1" customWidth="1"/>
    <col min="2795" max="2795" width="8.7265625" style="1"/>
    <col min="2796" max="2796" width="17.453125" style="1" customWidth="1"/>
    <col min="2797" max="2797" width="8.7265625" style="1"/>
    <col min="2798" max="2798" width="14.7265625" style="1" bestFit="1" customWidth="1"/>
    <col min="2799" max="3047" width="8.7265625" style="1"/>
    <col min="3048" max="3048" width="28.81640625" style="1" customWidth="1"/>
    <col min="3049" max="3049" width="24.7265625" style="1" customWidth="1"/>
    <col min="3050" max="3050" width="22.7265625" style="1" customWidth="1"/>
    <col min="3051" max="3051" width="8.7265625" style="1"/>
    <col min="3052" max="3052" width="17.453125" style="1" customWidth="1"/>
    <col min="3053" max="3053" width="8.7265625" style="1"/>
    <col min="3054" max="3054" width="14.7265625" style="1" bestFit="1" customWidth="1"/>
    <col min="3055" max="3303" width="8.7265625" style="1"/>
    <col min="3304" max="3304" width="28.81640625" style="1" customWidth="1"/>
    <col min="3305" max="3305" width="24.7265625" style="1" customWidth="1"/>
    <col min="3306" max="3306" width="22.7265625" style="1" customWidth="1"/>
    <col min="3307" max="3307" width="8.7265625" style="1"/>
    <col min="3308" max="3308" width="17.453125" style="1" customWidth="1"/>
    <col min="3309" max="3309" width="8.7265625" style="1"/>
    <col min="3310" max="3310" width="14.7265625" style="1" bestFit="1" customWidth="1"/>
    <col min="3311" max="3559" width="8.7265625" style="1"/>
    <col min="3560" max="3560" width="28.81640625" style="1" customWidth="1"/>
    <col min="3561" max="3561" width="24.7265625" style="1" customWidth="1"/>
    <col min="3562" max="3562" width="22.7265625" style="1" customWidth="1"/>
    <col min="3563" max="3563" width="8.7265625" style="1"/>
    <col min="3564" max="3564" width="17.453125" style="1" customWidth="1"/>
    <col min="3565" max="3565" width="8.7265625" style="1"/>
    <col min="3566" max="3566" width="14.7265625" style="1" bestFit="1" customWidth="1"/>
    <col min="3567" max="3815" width="8.7265625" style="1"/>
    <col min="3816" max="3816" width="28.81640625" style="1" customWidth="1"/>
    <col min="3817" max="3817" width="24.7265625" style="1" customWidth="1"/>
    <col min="3818" max="3818" width="22.7265625" style="1" customWidth="1"/>
    <col min="3819" max="3819" width="8.7265625" style="1"/>
    <col min="3820" max="3820" width="17.453125" style="1" customWidth="1"/>
    <col min="3821" max="3821" width="8.7265625" style="1"/>
    <col min="3822" max="3822" width="14.7265625" style="1" bestFit="1" customWidth="1"/>
    <col min="3823" max="4071" width="8.7265625" style="1"/>
    <col min="4072" max="4072" width="28.81640625" style="1" customWidth="1"/>
    <col min="4073" max="4073" width="24.7265625" style="1" customWidth="1"/>
    <col min="4074" max="4074" width="22.7265625" style="1" customWidth="1"/>
    <col min="4075" max="4075" width="8.7265625" style="1"/>
    <col min="4076" max="4076" width="17.453125" style="1" customWidth="1"/>
    <col min="4077" max="4077" width="8.7265625" style="1"/>
    <col min="4078" max="4078" width="14.7265625" style="1" bestFit="1" customWidth="1"/>
    <col min="4079" max="4327" width="8.7265625" style="1"/>
    <col min="4328" max="4328" width="28.81640625" style="1" customWidth="1"/>
    <col min="4329" max="4329" width="24.7265625" style="1" customWidth="1"/>
    <col min="4330" max="4330" width="22.7265625" style="1" customWidth="1"/>
    <col min="4331" max="4331" width="8.7265625" style="1"/>
    <col min="4332" max="4332" width="17.453125" style="1" customWidth="1"/>
    <col min="4333" max="4333" width="8.7265625" style="1"/>
    <col min="4334" max="4334" width="14.7265625" style="1" bestFit="1" customWidth="1"/>
    <col min="4335" max="4583" width="8.7265625" style="1"/>
    <col min="4584" max="4584" width="28.81640625" style="1" customWidth="1"/>
    <col min="4585" max="4585" width="24.7265625" style="1" customWidth="1"/>
    <col min="4586" max="4586" width="22.7265625" style="1" customWidth="1"/>
    <col min="4587" max="4587" width="8.7265625" style="1"/>
    <col min="4588" max="4588" width="17.453125" style="1" customWidth="1"/>
    <col min="4589" max="4589" width="8.7265625" style="1"/>
    <col min="4590" max="4590" width="14.7265625" style="1" bestFit="1" customWidth="1"/>
    <col min="4591" max="4839" width="8.7265625" style="1"/>
    <col min="4840" max="4840" width="28.81640625" style="1" customWidth="1"/>
    <col min="4841" max="4841" width="24.7265625" style="1" customWidth="1"/>
    <col min="4842" max="4842" width="22.7265625" style="1" customWidth="1"/>
    <col min="4843" max="4843" width="8.7265625" style="1"/>
    <col min="4844" max="4844" width="17.453125" style="1" customWidth="1"/>
    <col min="4845" max="4845" width="8.7265625" style="1"/>
    <col min="4846" max="4846" width="14.7265625" style="1" bestFit="1" customWidth="1"/>
    <col min="4847" max="5095" width="8.7265625" style="1"/>
    <col min="5096" max="5096" width="28.81640625" style="1" customWidth="1"/>
    <col min="5097" max="5097" width="24.7265625" style="1" customWidth="1"/>
    <col min="5098" max="5098" width="22.7265625" style="1" customWidth="1"/>
    <col min="5099" max="5099" width="8.7265625" style="1"/>
    <col min="5100" max="5100" width="17.453125" style="1" customWidth="1"/>
    <col min="5101" max="5101" width="8.7265625" style="1"/>
    <col min="5102" max="5102" width="14.7265625" style="1" bestFit="1" customWidth="1"/>
    <col min="5103" max="5351" width="8.7265625" style="1"/>
    <col min="5352" max="5352" width="28.81640625" style="1" customWidth="1"/>
    <col min="5353" max="5353" width="24.7265625" style="1" customWidth="1"/>
    <col min="5354" max="5354" width="22.7265625" style="1" customWidth="1"/>
    <col min="5355" max="5355" width="8.7265625" style="1"/>
    <col min="5356" max="5356" width="17.453125" style="1" customWidth="1"/>
    <col min="5357" max="5357" width="8.7265625" style="1"/>
    <col min="5358" max="5358" width="14.7265625" style="1" bestFit="1" customWidth="1"/>
    <col min="5359" max="5607" width="8.7265625" style="1"/>
    <col min="5608" max="5608" width="28.81640625" style="1" customWidth="1"/>
    <col min="5609" max="5609" width="24.7265625" style="1" customWidth="1"/>
    <col min="5610" max="5610" width="22.7265625" style="1" customWidth="1"/>
    <col min="5611" max="5611" width="8.7265625" style="1"/>
    <col min="5612" max="5612" width="17.453125" style="1" customWidth="1"/>
    <col min="5613" max="5613" width="8.7265625" style="1"/>
    <col min="5614" max="5614" width="14.7265625" style="1" bestFit="1" customWidth="1"/>
    <col min="5615" max="5863" width="8.7265625" style="1"/>
    <col min="5864" max="5864" width="28.81640625" style="1" customWidth="1"/>
    <col min="5865" max="5865" width="24.7265625" style="1" customWidth="1"/>
    <col min="5866" max="5866" width="22.7265625" style="1" customWidth="1"/>
    <col min="5867" max="5867" width="8.7265625" style="1"/>
    <col min="5868" max="5868" width="17.453125" style="1" customWidth="1"/>
    <col min="5869" max="5869" width="8.7265625" style="1"/>
    <col min="5870" max="5870" width="14.7265625" style="1" bestFit="1" customWidth="1"/>
    <col min="5871" max="6119" width="8.7265625" style="1"/>
    <col min="6120" max="6120" width="28.81640625" style="1" customWidth="1"/>
    <col min="6121" max="6121" width="24.7265625" style="1" customWidth="1"/>
    <col min="6122" max="6122" width="22.7265625" style="1" customWidth="1"/>
    <col min="6123" max="6123" width="8.7265625" style="1"/>
    <col min="6124" max="6124" width="17.453125" style="1" customWidth="1"/>
    <col min="6125" max="6125" width="8.7265625" style="1"/>
    <col min="6126" max="6126" width="14.7265625" style="1" bestFit="1" customWidth="1"/>
    <col min="6127" max="6375" width="8.7265625" style="1"/>
    <col min="6376" max="6376" width="28.81640625" style="1" customWidth="1"/>
    <col min="6377" max="6377" width="24.7265625" style="1" customWidth="1"/>
    <col min="6378" max="6378" width="22.7265625" style="1" customWidth="1"/>
    <col min="6379" max="6379" width="8.7265625" style="1"/>
    <col min="6380" max="6380" width="17.453125" style="1" customWidth="1"/>
    <col min="6381" max="6381" width="8.7265625" style="1"/>
    <col min="6382" max="6382" width="14.7265625" style="1" bestFit="1" customWidth="1"/>
    <col min="6383" max="6631" width="8.7265625" style="1"/>
    <col min="6632" max="6632" width="28.81640625" style="1" customWidth="1"/>
    <col min="6633" max="6633" width="24.7265625" style="1" customWidth="1"/>
    <col min="6634" max="6634" width="22.7265625" style="1" customWidth="1"/>
    <col min="6635" max="6635" width="8.7265625" style="1"/>
    <col min="6636" max="6636" width="17.453125" style="1" customWidth="1"/>
    <col min="6637" max="6637" width="8.7265625" style="1"/>
    <col min="6638" max="6638" width="14.7265625" style="1" bestFit="1" customWidth="1"/>
    <col min="6639" max="6887" width="8.7265625" style="1"/>
    <col min="6888" max="6888" width="28.81640625" style="1" customWidth="1"/>
    <col min="6889" max="6889" width="24.7265625" style="1" customWidth="1"/>
    <col min="6890" max="6890" width="22.7265625" style="1" customWidth="1"/>
    <col min="6891" max="6891" width="8.7265625" style="1"/>
    <col min="6892" max="6892" width="17.453125" style="1" customWidth="1"/>
    <col min="6893" max="6893" width="8.7265625" style="1"/>
    <col min="6894" max="6894" width="14.7265625" style="1" bestFit="1" customWidth="1"/>
    <col min="6895" max="7143" width="8.7265625" style="1"/>
    <col min="7144" max="7144" width="28.81640625" style="1" customWidth="1"/>
    <col min="7145" max="7145" width="24.7265625" style="1" customWidth="1"/>
    <col min="7146" max="7146" width="22.7265625" style="1" customWidth="1"/>
    <col min="7147" max="7147" width="8.7265625" style="1"/>
    <col min="7148" max="7148" width="17.453125" style="1" customWidth="1"/>
    <col min="7149" max="7149" width="8.7265625" style="1"/>
    <col min="7150" max="7150" width="14.7265625" style="1" bestFit="1" customWidth="1"/>
    <col min="7151" max="7399" width="8.7265625" style="1"/>
    <col min="7400" max="7400" width="28.81640625" style="1" customWidth="1"/>
    <col min="7401" max="7401" width="24.7265625" style="1" customWidth="1"/>
    <col min="7402" max="7402" width="22.7265625" style="1" customWidth="1"/>
    <col min="7403" max="7403" width="8.7265625" style="1"/>
    <col min="7404" max="7404" width="17.453125" style="1" customWidth="1"/>
    <col min="7405" max="7405" width="8.7265625" style="1"/>
    <col min="7406" max="7406" width="14.7265625" style="1" bestFit="1" customWidth="1"/>
    <col min="7407" max="7655" width="8.7265625" style="1"/>
    <col min="7656" max="7656" width="28.81640625" style="1" customWidth="1"/>
    <col min="7657" max="7657" width="24.7265625" style="1" customWidth="1"/>
    <col min="7658" max="7658" width="22.7265625" style="1" customWidth="1"/>
    <col min="7659" max="7659" width="8.7265625" style="1"/>
    <col min="7660" max="7660" width="17.453125" style="1" customWidth="1"/>
    <col min="7661" max="7661" width="8.7265625" style="1"/>
    <col min="7662" max="7662" width="14.7265625" style="1" bestFit="1" customWidth="1"/>
    <col min="7663" max="7911" width="8.7265625" style="1"/>
    <col min="7912" max="7912" width="28.81640625" style="1" customWidth="1"/>
    <col min="7913" max="7913" width="24.7265625" style="1" customWidth="1"/>
    <col min="7914" max="7914" width="22.7265625" style="1" customWidth="1"/>
    <col min="7915" max="7915" width="8.7265625" style="1"/>
    <col min="7916" max="7916" width="17.453125" style="1" customWidth="1"/>
    <col min="7917" max="7917" width="8.7265625" style="1"/>
    <col min="7918" max="7918" width="14.7265625" style="1" bestFit="1" customWidth="1"/>
    <col min="7919" max="8167" width="8.7265625" style="1"/>
    <col min="8168" max="8168" width="28.81640625" style="1" customWidth="1"/>
    <col min="8169" max="8169" width="24.7265625" style="1" customWidth="1"/>
    <col min="8170" max="8170" width="22.7265625" style="1" customWidth="1"/>
    <col min="8171" max="8171" width="8.7265625" style="1"/>
    <col min="8172" max="8172" width="17.453125" style="1" customWidth="1"/>
    <col min="8173" max="8173" width="8.7265625" style="1"/>
    <col min="8174" max="8174" width="14.7265625" style="1" bestFit="1" customWidth="1"/>
    <col min="8175" max="8423" width="8.7265625" style="1"/>
    <col min="8424" max="8424" width="28.81640625" style="1" customWidth="1"/>
    <col min="8425" max="8425" width="24.7265625" style="1" customWidth="1"/>
    <col min="8426" max="8426" width="22.7265625" style="1" customWidth="1"/>
    <col min="8427" max="8427" width="8.7265625" style="1"/>
    <col min="8428" max="8428" width="17.453125" style="1" customWidth="1"/>
    <col min="8429" max="8429" width="8.7265625" style="1"/>
    <col min="8430" max="8430" width="14.7265625" style="1" bestFit="1" customWidth="1"/>
    <col min="8431" max="8679" width="8.7265625" style="1"/>
    <col min="8680" max="8680" width="28.81640625" style="1" customWidth="1"/>
    <col min="8681" max="8681" width="24.7265625" style="1" customWidth="1"/>
    <col min="8682" max="8682" width="22.7265625" style="1" customWidth="1"/>
    <col min="8683" max="8683" width="8.7265625" style="1"/>
    <col min="8684" max="8684" width="17.453125" style="1" customWidth="1"/>
    <col min="8685" max="8685" width="8.7265625" style="1"/>
    <col min="8686" max="8686" width="14.7265625" style="1" bestFit="1" customWidth="1"/>
    <col min="8687" max="8935" width="8.7265625" style="1"/>
    <col min="8936" max="8936" width="28.81640625" style="1" customWidth="1"/>
    <col min="8937" max="8937" width="24.7265625" style="1" customWidth="1"/>
    <col min="8938" max="8938" width="22.7265625" style="1" customWidth="1"/>
    <col min="8939" max="8939" width="8.7265625" style="1"/>
    <col min="8940" max="8940" width="17.453125" style="1" customWidth="1"/>
    <col min="8941" max="8941" width="8.7265625" style="1"/>
    <col min="8942" max="8942" width="14.7265625" style="1" bestFit="1" customWidth="1"/>
    <col min="8943" max="9191" width="8.7265625" style="1"/>
    <col min="9192" max="9192" width="28.81640625" style="1" customWidth="1"/>
    <col min="9193" max="9193" width="24.7265625" style="1" customWidth="1"/>
    <col min="9194" max="9194" width="22.7265625" style="1" customWidth="1"/>
    <col min="9195" max="9195" width="8.7265625" style="1"/>
    <col min="9196" max="9196" width="17.453125" style="1" customWidth="1"/>
    <col min="9197" max="9197" width="8.7265625" style="1"/>
    <col min="9198" max="9198" width="14.7265625" style="1" bestFit="1" customWidth="1"/>
    <col min="9199" max="9447" width="8.7265625" style="1"/>
    <col min="9448" max="9448" width="28.81640625" style="1" customWidth="1"/>
    <col min="9449" max="9449" width="24.7265625" style="1" customWidth="1"/>
    <col min="9450" max="9450" width="22.7265625" style="1" customWidth="1"/>
    <col min="9451" max="9451" width="8.7265625" style="1"/>
    <col min="9452" max="9452" width="17.453125" style="1" customWidth="1"/>
    <col min="9453" max="9453" width="8.7265625" style="1"/>
    <col min="9454" max="9454" width="14.7265625" style="1" bestFit="1" customWidth="1"/>
    <col min="9455" max="9703" width="8.7265625" style="1"/>
    <col min="9704" max="9704" width="28.81640625" style="1" customWidth="1"/>
    <col min="9705" max="9705" width="24.7265625" style="1" customWidth="1"/>
    <col min="9706" max="9706" width="22.7265625" style="1" customWidth="1"/>
    <col min="9707" max="9707" width="8.7265625" style="1"/>
    <col min="9708" max="9708" width="17.453125" style="1" customWidth="1"/>
    <col min="9709" max="9709" width="8.7265625" style="1"/>
    <col min="9710" max="9710" width="14.7265625" style="1" bestFit="1" customWidth="1"/>
    <col min="9711" max="9959" width="8.7265625" style="1"/>
    <col min="9960" max="9960" width="28.81640625" style="1" customWidth="1"/>
    <col min="9961" max="9961" width="24.7265625" style="1" customWidth="1"/>
    <col min="9962" max="9962" width="22.7265625" style="1" customWidth="1"/>
    <col min="9963" max="9963" width="8.7265625" style="1"/>
    <col min="9964" max="9964" width="17.453125" style="1" customWidth="1"/>
    <col min="9965" max="9965" width="8.7265625" style="1"/>
    <col min="9966" max="9966" width="14.7265625" style="1" bestFit="1" customWidth="1"/>
    <col min="9967" max="10215" width="8.7265625" style="1"/>
    <col min="10216" max="10216" width="28.81640625" style="1" customWidth="1"/>
    <col min="10217" max="10217" width="24.7265625" style="1" customWidth="1"/>
    <col min="10218" max="10218" width="22.7265625" style="1" customWidth="1"/>
    <col min="10219" max="10219" width="8.7265625" style="1"/>
    <col min="10220" max="10220" width="17.453125" style="1" customWidth="1"/>
    <col min="10221" max="10221" width="8.7265625" style="1"/>
    <col min="10222" max="10222" width="14.7265625" style="1" bestFit="1" customWidth="1"/>
    <col min="10223" max="10471" width="8.7265625" style="1"/>
    <col min="10472" max="10472" width="28.81640625" style="1" customWidth="1"/>
    <col min="10473" max="10473" width="24.7265625" style="1" customWidth="1"/>
    <col min="10474" max="10474" width="22.7265625" style="1" customWidth="1"/>
    <col min="10475" max="10475" width="8.7265625" style="1"/>
    <col min="10476" max="10476" width="17.453125" style="1" customWidth="1"/>
    <col min="10477" max="10477" width="8.7265625" style="1"/>
    <col min="10478" max="10478" width="14.7265625" style="1" bestFit="1" customWidth="1"/>
    <col min="10479" max="10727" width="8.7265625" style="1"/>
    <col min="10728" max="10728" width="28.81640625" style="1" customWidth="1"/>
    <col min="10729" max="10729" width="24.7265625" style="1" customWidth="1"/>
    <col min="10730" max="10730" width="22.7265625" style="1" customWidth="1"/>
    <col min="10731" max="10731" width="8.7265625" style="1"/>
    <col min="10732" max="10732" width="17.453125" style="1" customWidth="1"/>
    <col min="10733" max="10733" width="8.7265625" style="1"/>
    <col min="10734" max="10734" width="14.7265625" style="1" bestFit="1" customWidth="1"/>
    <col min="10735" max="10983" width="8.7265625" style="1"/>
    <col min="10984" max="10984" width="28.81640625" style="1" customWidth="1"/>
    <col min="10985" max="10985" width="24.7265625" style="1" customWidth="1"/>
    <col min="10986" max="10986" width="22.7265625" style="1" customWidth="1"/>
    <col min="10987" max="10987" width="8.7265625" style="1"/>
    <col min="10988" max="10988" width="17.453125" style="1" customWidth="1"/>
    <col min="10989" max="10989" width="8.7265625" style="1"/>
    <col min="10990" max="10990" width="14.7265625" style="1" bestFit="1" customWidth="1"/>
    <col min="10991" max="11239" width="8.7265625" style="1"/>
    <col min="11240" max="11240" width="28.81640625" style="1" customWidth="1"/>
    <col min="11241" max="11241" width="24.7265625" style="1" customWidth="1"/>
    <col min="11242" max="11242" width="22.7265625" style="1" customWidth="1"/>
    <col min="11243" max="11243" width="8.7265625" style="1"/>
    <col min="11244" max="11244" width="17.453125" style="1" customWidth="1"/>
    <col min="11245" max="11245" width="8.7265625" style="1"/>
    <col min="11246" max="11246" width="14.7265625" style="1" bestFit="1" customWidth="1"/>
    <col min="11247" max="11495" width="8.7265625" style="1"/>
    <col min="11496" max="11496" width="28.81640625" style="1" customWidth="1"/>
    <col min="11497" max="11497" width="24.7265625" style="1" customWidth="1"/>
    <col min="11498" max="11498" width="22.7265625" style="1" customWidth="1"/>
    <col min="11499" max="11499" width="8.7265625" style="1"/>
    <col min="11500" max="11500" width="17.453125" style="1" customWidth="1"/>
    <col min="11501" max="11501" width="8.7265625" style="1"/>
    <col min="11502" max="11502" width="14.7265625" style="1" bestFit="1" customWidth="1"/>
    <col min="11503" max="11751" width="8.7265625" style="1"/>
    <col min="11752" max="11752" width="28.81640625" style="1" customWidth="1"/>
    <col min="11753" max="11753" width="24.7265625" style="1" customWidth="1"/>
    <col min="11754" max="11754" width="22.7265625" style="1" customWidth="1"/>
    <col min="11755" max="11755" width="8.7265625" style="1"/>
    <col min="11756" max="11756" width="17.453125" style="1" customWidth="1"/>
    <col min="11757" max="11757" width="8.7265625" style="1"/>
    <col min="11758" max="11758" width="14.7265625" style="1" bestFit="1" customWidth="1"/>
    <col min="11759" max="12007" width="8.7265625" style="1"/>
    <col min="12008" max="12008" width="28.81640625" style="1" customWidth="1"/>
    <col min="12009" max="12009" width="24.7265625" style="1" customWidth="1"/>
    <col min="12010" max="12010" width="22.7265625" style="1" customWidth="1"/>
    <col min="12011" max="12011" width="8.7265625" style="1"/>
    <col min="12012" max="12012" width="17.453125" style="1" customWidth="1"/>
    <col min="12013" max="12013" width="8.7265625" style="1"/>
    <col min="12014" max="12014" width="14.7265625" style="1" bestFit="1" customWidth="1"/>
    <col min="12015" max="12263" width="8.7265625" style="1"/>
    <col min="12264" max="12264" width="28.81640625" style="1" customWidth="1"/>
    <col min="12265" max="12265" width="24.7265625" style="1" customWidth="1"/>
    <col min="12266" max="12266" width="22.7265625" style="1" customWidth="1"/>
    <col min="12267" max="12267" width="8.7265625" style="1"/>
    <col min="12268" max="12268" width="17.453125" style="1" customWidth="1"/>
    <col min="12269" max="12269" width="8.7265625" style="1"/>
    <col min="12270" max="12270" width="14.7265625" style="1" bestFit="1" customWidth="1"/>
    <col min="12271" max="12519" width="8.7265625" style="1"/>
    <col min="12520" max="12520" width="28.81640625" style="1" customWidth="1"/>
    <col min="12521" max="12521" width="24.7265625" style="1" customWidth="1"/>
    <col min="12522" max="12522" width="22.7265625" style="1" customWidth="1"/>
    <col min="12523" max="12523" width="8.7265625" style="1"/>
    <col min="12524" max="12524" width="17.453125" style="1" customWidth="1"/>
    <col min="12525" max="12525" width="8.7265625" style="1"/>
    <col min="12526" max="12526" width="14.7265625" style="1" bestFit="1" customWidth="1"/>
    <col min="12527" max="12775" width="8.7265625" style="1"/>
    <col min="12776" max="12776" width="28.81640625" style="1" customWidth="1"/>
    <col min="12777" max="12777" width="24.7265625" style="1" customWidth="1"/>
    <col min="12778" max="12778" width="22.7265625" style="1" customWidth="1"/>
    <col min="12779" max="12779" width="8.7265625" style="1"/>
    <col min="12780" max="12780" width="17.453125" style="1" customWidth="1"/>
    <col min="12781" max="12781" width="8.7265625" style="1"/>
    <col min="12782" max="12782" width="14.7265625" style="1" bestFit="1" customWidth="1"/>
    <col min="12783" max="13031" width="8.7265625" style="1"/>
    <col min="13032" max="13032" width="28.81640625" style="1" customWidth="1"/>
    <col min="13033" max="13033" width="24.7265625" style="1" customWidth="1"/>
    <col min="13034" max="13034" width="22.7265625" style="1" customWidth="1"/>
    <col min="13035" max="13035" width="8.7265625" style="1"/>
    <col min="13036" max="13036" width="17.453125" style="1" customWidth="1"/>
    <col min="13037" max="13037" width="8.7265625" style="1"/>
    <col min="13038" max="13038" width="14.7265625" style="1" bestFit="1" customWidth="1"/>
    <col min="13039" max="13287" width="8.7265625" style="1"/>
    <col min="13288" max="13288" width="28.81640625" style="1" customWidth="1"/>
    <col min="13289" max="13289" width="24.7265625" style="1" customWidth="1"/>
    <col min="13290" max="13290" width="22.7265625" style="1" customWidth="1"/>
    <col min="13291" max="13291" width="8.7265625" style="1"/>
    <col min="13292" max="13292" width="17.453125" style="1" customWidth="1"/>
    <col min="13293" max="13293" width="8.7265625" style="1"/>
    <col min="13294" max="13294" width="14.7265625" style="1" bestFit="1" customWidth="1"/>
    <col min="13295" max="13543" width="8.7265625" style="1"/>
    <col min="13544" max="13544" width="28.81640625" style="1" customWidth="1"/>
    <col min="13545" max="13545" width="24.7265625" style="1" customWidth="1"/>
    <col min="13546" max="13546" width="22.7265625" style="1" customWidth="1"/>
    <col min="13547" max="13547" width="8.7265625" style="1"/>
    <col min="13548" max="13548" width="17.453125" style="1" customWidth="1"/>
    <col min="13549" max="13549" width="8.7265625" style="1"/>
    <col min="13550" max="13550" width="14.7265625" style="1" bestFit="1" customWidth="1"/>
    <col min="13551" max="13799" width="8.7265625" style="1"/>
    <col min="13800" max="13800" width="28.81640625" style="1" customWidth="1"/>
    <col min="13801" max="13801" width="24.7265625" style="1" customWidth="1"/>
    <col min="13802" max="13802" width="22.7265625" style="1" customWidth="1"/>
    <col min="13803" max="13803" width="8.7265625" style="1"/>
    <col min="13804" max="13804" width="17.453125" style="1" customWidth="1"/>
    <col min="13805" max="13805" width="8.7265625" style="1"/>
    <col min="13806" max="13806" width="14.7265625" style="1" bestFit="1" customWidth="1"/>
    <col min="13807" max="14055" width="8.7265625" style="1"/>
    <col min="14056" max="14056" width="28.81640625" style="1" customWidth="1"/>
    <col min="14057" max="14057" width="24.7265625" style="1" customWidth="1"/>
    <col min="14058" max="14058" width="22.7265625" style="1" customWidth="1"/>
    <col min="14059" max="14059" width="8.7265625" style="1"/>
    <col min="14060" max="14060" width="17.453125" style="1" customWidth="1"/>
    <col min="14061" max="14061" width="8.7265625" style="1"/>
    <col min="14062" max="14062" width="14.7265625" style="1" bestFit="1" customWidth="1"/>
    <col min="14063" max="14311" width="8.7265625" style="1"/>
    <col min="14312" max="14312" width="28.81640625" style="1" customWidth="1"/>
    <col min="14313" max="14313" width="24.7265625" style="1" customWidth="1"/>
    <col min="14314" max="14314" width="22.7265625" style="1" customWidth="1"/>
    <col min="14315" max="14315" width="8.7265625" style="1"/>
    <col min="14316" max="14316" width="17.453125" style="1" customWidth="1"/>
    <col min="14317" max="14317" width="8.7265625" style="1"/>
    <col min="14318" max="14318" width="14.7265625" style="1" bestFit="1" customWidth="1"/>
    <col min="14319" max="14567" width="8.7265625" style="1"/>
    <col min="14568" max="14568" width="28.81640625" style="1" customWidth="1"/>
    <col min="14569" max="14569" width="24.7265625" style="1" customWidth="1"/>
    <col min="14570" max="14570" width="22.7265625" style="1" customWidth="1"/>
    <col min="14571" max="14571" width="8.7265625" style="1"/>
    <col min="14572" max="14572" width="17.453125" style="1" customWidth="1"/>
    <col min="14573" max="14573" width="8.7265625" style="1"/>
    <col min="14574" max="14574" width="14.7265625" style="1" bestFit="1" customWidth="1"/>
    <col min="14575" max="14823" width="8.7265625" style="1"/>
    <col min="14824" max="14824" width="28.81640625" style="1" customWidth="1"/>
    <col min="14825" max="14825" width="24.7265625" style="1" customWidth="1"/>
    <col min="14826" max="14826" width="22.7265625" style="1" customWidth="1"/>
    <col min="14827" max="14827" width="8.7265625" style="1"/>
    <col min="14828" max="14828" width="17.453125" style="1" customWidth="1"/>
    <col min="14829" max="14829" width="8.7265625" style="1"/>
    <col min="14830" max="14830" width="14.7265625" style="1" bestFit="1" customWidth="1"/>
    <col min="14831" max="15079" width="8.7265625" style="1"/>
    <col min="15080" max="15080" width="28.81640625" style="1" customWidth="1"/>
    <col min="15081" max="15081" width="24.7265625" style="1" customWidth="1"/>
    <col min="15082" max="15082" width="22.7265625" style="1" customWidth="1"/>
    <col min="15083" max="15083" width="8.7265625" style="1"/>
    <col min="15084" max="15084" width="17.453125" style="1" customWidth="1"/>
    <col min="15085" max="15085" width="8.7265625" style="1"/>
    <col min="15086" max="15086" width="14.7265625" style="1" bestFit="1" customWidth="1"/>
    <col min="15087" max="15335" width="8.7265625" style="1"/>
    <col min="15336" max="15336" width="28.81640625" style="1" customWidth="1"/>
    <col min="15337" max="15337" width="24.7265625" style="1" customWidth="1"/>
    <col min="15338" max="15338" width="22.7265625" style="1" customWidth="1"/>
    <col min="15339" max="15339" width="8.7265625" style="1"/>
    <col min="15340" max="15340" width="17.453125" style="1" customWidth="1"/>
    <col min="15341" max="15341" width="8.7265625" style="1"/>
    <col min="15342" max="15342" width="14.7265625" style="1" bestFit="1" customWidth="1"/>
    <col min="15343" max="15591" width="8.7265625" style="1"/>
    <col min="15592" max="15592" width="28.81640625" style="1" customWidth="1"/>
    <col min="15593" max="15593" width="24.7265625" style="1" customWidth="1"/>
    <col min="15594" max="15594" width="22.7265625" style="1" customWidth="1"/>
    <col min="15595" max="15595" width="8.7265625" style="1"/>
    <col min="15596" max="15596" width="17.453125" style="1" customWidth="1"/>
    <col min="15597" max="15597" width="8.7265625" style="1"/>
    <col min="15598" max="15598" width="14.7265625" style="1" bestFit="1" customWidth="1"/>
    <col min="15599" max="15847" width="8.7265625" style="1"/>
    <col min="15848" max="15848" width="28.81640625" style="1" customWidth="1"/>
    <col min="15849" max="15849" width="24.7265625" style="1" customWidth="1"/>
    <col min="15850" max="15850" width="22.7265625" style="1" customWidth="1"/>
    <col min="15851" max="15851" width="8.7265625" style="1"/>
    <col min="15852" max="15852" width="17.453125" style="1" customWidth="1"/>
    <col min="15853" max="15853" width="8.7265625" style="1"/>
    <col min="15854" max="15854" width="14.7265625" style="1" bestFit="1" customWidth="1"/>
    <col min="15855" max="16103" width="8.7265625" style="1"/>
    <col min="16104" max="16104" width="28.81640625" style="1" customWidth="1"/>
    <col min="16105" max="16105" width="24.7265625" style="1" customWidth="1"/>
    <col min="16106" max="16106" width="22.7265625" style="1" customWidth="1"/>
    <col min="16107" max="16107" width="8.7265625" style="1"/>
    <col min="16108" max="16108" width="17.453125" style="1" customWidth="1"/>
    <col min="16109" max="16109" width="8.7265625" style="1"/>
    <col min="16110" max="16110" width="14.7265625" style="1" bestFit="1" customWidth="1"/>
    <col min="16111" max="16384" width="8.7265625" style="1"/>
  </cols>
  <sheetData>
    <row r="1" spans="2:27" ht="12.75" customHeight="1" x14ac:dyDescent="0.25">
      <c r="E1" s="3"/>
      <c r="G1" s="1"/>
      <c r="H1" s="3"/>
      <c r="I1" s="3"/>
      <c r="J1" s="1"/>
      <c r="K1" s="1"/>
      <c r="L1" s="3"/>
      <c r="M1" s="3"/>
      <c r="N1" s="1"/>
    </row>
    <row r="2" spans="2:27" ht="12.75" customHeight="1" x14ac:dyDescent="0.35">
      <c r="B2" s="78" t="s">
        <v>25</v>
      </c>
      <c r="E2" s="3"/>
      <c r="G2" s="1"/>
      <c r="H2" s="3"/>
      <c r="I2" s="3"/>
      <c r="J2" s="1"/>
      <c r="K2" s="1"/>
      <c r="L2" s="3"/>
      <c r="M2" s="3"/>
      <c r="N2" s="1"/>
    </row>
    <row r="3" spans="2:27" ht="12.75" customHeight="1" x14ac:dyDescent="0.25">
      <c r="E3" s="3"/>
      <c r="G3" s="1"/>
      <c r="H3" s="3"/>
      <c r="I3" s="3"/>
      <c r="J3" s="1"/>
      <c r="K3" s="1"/>
      <c r="L3" s="3"/>
      <c r="M3" s="3"/>
      <c r="N3" s="1"/>
    </row>
    <row r="4" spans="2:27" ht="15" customHeight="1" x14ac:dyDescent="0.3">
      <c r="B4" s="474" t="s">
        <v>433</v>
      </c>
      <c r="C4" s="474"/>
      <c r="D4" s="474"/>
      <c r="E4" s="474"/>
      <c r="F4" s="474"/>
      <c r="G4" s="474"/>
      <c r="H4" s="474"/>
      <c r="I4" s="474"/>
      <c r="J4" s="474"/>
      <c r="K4" s="474"/>
      <c r="L4" s="474"/>
      <c r="M4" s="474"/>
      <c r="N4" s="361"/>
    </row>
    <row r="5" spans="2:27" ht="12.75" customHeight="1" x14ac:dyDescent="0.25"/>
    <row r="6" spans="2:27" ht="15" customHeight="1" x14ac:dyDescent="0.3">
      <c r="D6" s="482" t="s">
        <v>4</v>
      </c>
      <c r="E6" s="482"/>
      <c r="F6" s="318"/>
      <c r="G6" s="482" t="s">
        <v>5</v>
      </c>
      <c r="H6" s="482"/>
      <c r="I6" s="318"/>
      <c r="J6" s="482" t="s">
        <v>26</v>
      </c>
      <c r="K6" s="482"/>
      <c r="L6" s="318"/>
      <c r="M6" s="482" t="s">
        <v>3</v>
      </c>
      <c r="N6" s="482"/>
      <c r="Q6" s="511" t="s">
        <v>81</v>
      </c>
      <c r="R6" s="511"/>
      <c r="S6" s="510"/>
      <c r="T6" s="510"/>
      <c r="U6" s="510"/>
      <c r="V6" s="510"/>
      <c r="W6" s="510"/>
      <c r="X6" s="510"/>
      <c r="Y6" s="510"/>
      <c r="Z6" s="510"/>
      <c r="AA6" s="394"/>
    </row>
    <row r="7" spans="2:27" ht="15" customHeight="1" x14ac:dyDescent="0.25">
      <c r="D7" s="475" t="s">
        <v>266</v>
      </c>
      <c r="E7" s="475"/>
      <c r="F7" s="3"/>
      <c r="G7" s="475" t="s">
        <v>261</v>
      </c>
      <c r="H7" s="475"/>
      <c r="I7" s="3"/>
      <c r="J7" s="475" t="s">
        <v>265</v>
      </c>
      <c r="K7" s="475"/>
      <c r="L7" s="3"/>
      <c r="M7" s="475" t="s">
        <v>269</v>
      </c>
      <c r="N7" s="475"/>
      <c r="Q7" s="511"/>
      <c r="R7" s="511"/>
      <c r="S7" s="395"/>
      <c r="T7" s="395"/>
      <c r="U7" s="395"/>
      <c r="V7" s="395"/>
      <c r="W7" s="395"/>
      <c r="X7" s="395"/>
      <c r="Y7" s="395"/>
      <c r="Z7" s="395"/>
      <c r="AA7" s="394"/>
    </row>
    <row r="8" spans="2:27" ht="22.5" customHeight="1" thickBot="1" x14ac:dyDescent="0.35">
      <c r="B8" s="9"/>
      <c r="C8" s="9"/>
      <c r="D8" s="328" t="s">
        <v>24</v>
      </c>
      <c r="E8" s="329" t="s">
        <v>2</v>
      </c>
      <c r="F8" s="9"/>
      <c r="G8" s="8" t="s">
        <v>24</v>
      </c>
      <c r="H8" s="329" t="s">
        <v>2</v>
      </c>
      <c r="I8" s="9"/>
      <c r="J8" s="8" t="s">
        <v>24</v>
      </c>
      <c r="K8" s="329" t="s">
        <v>2</v>
      </c>
      <c r="L8" s="9"/>
      <c r="M8" s="8" t="s">
        <v>24</v>
      </c>
      <c r="N8" s="329" t="s">
        <v>2</v>
      </c>
      <c r="Q8" s="511"/>
      <c r="R8" s="511"/>
      <c r="S8" s="510"/>
      <c r="T8" s="510"/>
      <c r="U8" s="510"/>
      <c r="V8" s="510"/>
      <c r="W8" s="510"/>
      <c r="X8" s="510"/>
      <c r="Y8" s="510"/>
      <c r="Z8" s="510"/>
      <c r="AA8" s="396"/>
    </row>
    <row r="9" spans="2:27" ht="12.5" x14ac:dyDescent="0.25">
      <c r="B9" s="14" t="s">
        <v>210</v>
      </c>
      <c r="C9" s="15"/>
      <c r="D9" s="397">
        <v>44</v>
      </c>
      <c r="E9" s="398">
        <f>D9/RIGHT(D$7,LEN(D$7)-FIND("=",D$7))</f>
        <v>0.91666666666666663</v>
      </c>
      <c r="F9" s="15"/>
      <c r="G9" s="137">
        <v>97</v>
      </c>
      <c r="H9" s="398">
        <f>G9/RIGHT(G$7,LEN(G$7)-FIND("=",G$7))</f>
        <v>0.90654205607476634</v>
      </c>
      <c r="I9" s="15"/>
      <c r="J9" s="397">
        <v>3</v>
      </c>
      <c r="K9" s="398">
        <f>J9/RIGHT(J$7,LEN(J$7)-FIND("=",J$7))</f>
        <v>1</v>
      </c>
      <c r="L9" s="15"/>
      <c r="M9" s="167">
        <f t="shared" ref="M9:M16" si="0">SUM(D9,G9,J9)</f>
        <v>144</v>
      </c>
      <c r="N9" s="398">
        <f>M9/RIGHT(M$7,LEN(M$7)-FIND("=",M$7))</f>
        <v>0.91139240506329111</v>
      </c>
      <c r="Q9" s="511"/>
      <c r="R9" s="511"/>
      <c r="S9" s="395"/>
      <c r="T9" s="395"/>
      <c r="U9" s="395"/>
      <c r="V9" s="395"/>
      <c r="W9" s="395"/>
      <c r="X9" s="395"/>
      <c r="Y9" s="395"/>
      <c r="Z9" s="395"/>
      <c r="AA9" s="396"/>
    </row>
    <row r="10" spans="2:27" ht="12.5" x14ac:dyDescent="0.25">
      <c r="B10" s="399" t="s">
        <v>214</v>
      </c>
      <c r="C10" s="15"/>
      <c r="D10" s="12">
        <v>20</v>
      </c>
      <c r="E10" s="398">
        <f t="shared" ref="E10:E18" si="1">D10/RIGHT(D$7,LEN(D$7)-FIND("=",D$7))</f>
        <v>0.41666666666666669</v>
      </c>
      <c r="F10" s="15"/>
      <c r="G10" s="148">
        <v>46</v>
      </c>
      <c r="H10" s="398">
        <f t="shared" ref="H10:H18" si="2">G10/RIGHT(G$7,LEN(G$7)-FIND("=",G$7))</f>
        <v>0.42990654205607476</v>
      </c>
      <c r="I10" s="15"/>
      <c r="J10" s="12">
        <v>1</v>
      </c>
      <c r="K10" s="398">
        <f t="shared" ref="K10:K18" si="3">J10/RIGHT(J$7,LEN(J$7)-FIND("=",J$7))</f>
        <v>0.33333333333333331</v>
      </c>
      <c r="L10" s="15"/>
      <c r="M10" s="12">
        <f>SUM(D10,G10,J10)</f>
        <v>67</v>
      </c>
      <c r="N10" s="398">
        <f t="shared" ref="N10:N18" si="4">M10/RIGHT(M$7,LEN(M$7)-FIND("=",M$7))</f>
        <v>0.42405063291139239</v>
      </c>
      <c r="Z10" s="400"/>
      <c r="AA10" s="396"/>
    </row>
    <row r="11" spans="2:27" ht="25" x14ac:dyDescent="0.25">
      <c r="B11" s="15" t="s">
        <v>218</v>
      </c>
      <c r="C11" s="15"/>
      <c r="D11" s="12">
        <v>19</v>
      </c>
      <c r="E11" s="398">
        <f t="shared" si="1"/>
        <v>0.39583333333333331</v>
      </c>
      <c r="F11" s="15"/>
      <c r="G11" s="148">
        <v>27</v>
      </c>
      <c r="H11" s="398">
        <f t="shared" si="2"/>
        <v>0.25233644859813081</v>
      </c>
      <c r="I11" s="15"/>
      <c r="J11" s="12">
        <v>1</v>
      </c>
      <c r="K11" s="398">
        <f t="shared" si="3"/>
        <v>0.33333333333333331</v>
      </c>
      <c r="L11" s="15"/>
      <c r="M11" s="12">
        <f>SUM(D11,G11,J11)</f>
        <v>47</v>
      </c>
      <c r="N11" s="398">
        <f t="shared" si="4"/>
        <v>0.29746835443037972</v>
      </c>
    </row>
    <row r="12" spans="2:27" ht="12.5" x14ac:dyDescent="0.25">
      <c r="B12" s="399" t="s">
        <v>211</v>
      </c>
      <c r="C12" s="15"/>
      <c r="D12" s="12">
        <v>7</v>
      </c>
      <c r="E12" s="398">
        <f t="shared" si="1"/>
        <v>0.14583333333333334</v>
      </c>
      <c r="F12" s="15"/>
      <c r="G12" s="148">
        <v>39</v>
      </c>
      <c r="H12" s="398">
        <f t="shared" si="2"/>
        <v>0.3644859813084112</v>
      </c>
      <c r="I12" s="15"/>
      <c r="J12" s="12">
        <v>1</v>
      </c>
      <c r="K12" s="398">
        <f t="shared" si="3"/>
        <v>0.33333333333333331</v>
      </c>
      <c r="L12" s="15"/>
      <c r="M12" s="12">
        <f t="shared" si="0"/>
        <v>47</v>
      </c>
      <c r="N12" s="398">
        <f t="shared" si="4"/>
        <v>0.29746835443037972</v>
      </c>
      <c r="Q12" s="401"/>
      <c r="R12" s="401"/>
      <c r="S12" s="402"/>
      <c r="T12" s="403"/>
      <c r="U12" s="402"/>
      <c r="V12" s="403"/>
      <c r="W12" s="402"/>
      <c r="X12" s="403"/>
      <c r="Y12" s="402"/>
      <c r="Z12" s="400"/>
      <c r="AA12" s="396"/>
    </row>
    <row r="13" spans="2:27" ht="25" x14ac:dyDescent="0.25">
      <c r="B13" s="15" t="s">
        <v>215</v>
      </c>
      <c r="C13" s="15"/>
      <c r="D13" s="12">
        <v>9</v>
      </c>
      <c r="E13" s="398">
        <f t="shared" si="1"/>
        <v>0.1875</v>
      </c>
      <c r="F13" s="15"/>
      <c r="G13" s="148">
        <v>19</v>
      </c>
      <c r="H13" s="398">
        <f t="shared" si="2"/>
        <v>0.17757009345794392</v>
      </c>
      <c r="I13" s="15"/>
      <c r="J13" s="12">
        <v>0</v>
      </c>
      <c r="K13" s="398">
        <f t="shared" si="3"/>
        <v>0</v>
      </c>
      <c r="L13" s="15"/>
      <c r="M13" s="12">
        <f>SUM(D13,G13,J13)</f>
        <v>28</v>
      </c>
      <c r="N13" s="398">
        <f t="shared" si="4"/>
        <v>0.17721518987341772</v>
      </c>
      <c r="Z13" s="400"/>
      <c r="AA13" s="396"/>
    </row>
    <row r="14" spans="2:27" ht="12.5" x14ac:dyDescent="0.25">
      <c r="B14" s="399" t="s">
        <v>216</v>
      </c>
      <c r="C14" s="15"/>
      <c r="D14" s="12">
        <v>11</v>
      </c>
      <c r="E14" s="398">
        <f t="shared" si="1"/>
        <v>0.22916666666666666</v>
      </c>
      <c r="F14" s="15"/>
      <c r="G14" s="148">
        <v>17</v>
      </c>
      <c r="H14" s="398">
        <f t="shared" si="2"/>
        <v>0.15887850467289719</v>
      </c>
      <c r="I14" s="15"/>
      <c r="J14" s="12">
        <v>0</v>
      </c>
      <c r="K14" s="398">
        <f t="shared" si="3"/>
        <v>0</v>
      </c>
      <c r="L14" s="15"/>
      <c r="M14" s="12">
        <f>SUM(D14,G14,J14)</f>
        <v>28</v>
      </c>
      <c r="N14" s="398">
        <f t="shared" si="4"/>
        <v>0.17721518987341772</v>
      </c>
      <c r="Z14" s="400"/>
      <c r="AA14" s="396"/>
    </row>
    <row r="15" spans="2:27" ht="12.5" x14ac:dyDescent="0.25">
      <c r="B15" s="15" t="s">
        <v>212</v>
      </c>
      <c r="C15" s="15"/>
      <c r="D15" s="12">
        <v>11</v>
      </c>
      <c r="E15" s="398">
        <f t="shared" si="1"/>
        <v>0.22916666666666666</v>
      </c>
      <c r="F15" s="15"/>
      <c r="G15" s="148">
        <v>13</v>
      </c>
      <c r="H15" s="398">
        <f t="shared" si="2"/>
        <v>0.12149532710280374</v>
      </c>
      <c r="I15" s="15"/>
      <c r="J15" s="12">
        <v>1</v>
      </c>
      <c r="K15" s="398">
        <f t="shared" si="3"/>
        <v>0.33333333333333331</v>
      </c>
      <c r="L15" s="15"/>
      <c r="M15" s="12">
        <f t="shared" si="0"/>
        <v>25</v>
      </c>
      <c r="N15" s="398">
        <f t="shared" si="4"/>
        <v>0.15822784810126583</v>
      </c>
      <c r="Z15" s="400"/>
      <c r="AA15" s="396"/>
    </row>
    <row r="16" spans="2:27" ht="12.5" x14ac:dyDescent="0.25">
      <c r="B16" s="404" t="s">
        <v>217</v>
      </c>
      <c r="C16" s="15"/>
      <c r="D16" s="12">
        <v>8</v>
      </c>
      <c r="E16" s="398">
        <f t="shared" si="1"/>
        <v>0.16666666666666666</v>
      </c>
      <c r="F16" s="15"/>
      <c r="G16" s="148">
        <v>16</v>
      </c>
      <c r="H16" s="398">
        <f t="shared" si="2"/>
        <v>0.14953271028037382</v>
      </c>
      <c r="I16" s="15"/>
      <c r="J16" s="12">
        <v>0</v>
      </c>
      <c r="K16" s="398">
        <f t="shared" si="3"/>
        <v>0</v>
      </c>
      <c r="L16" s="15"/>
      <c r="M16" s="12">
        <f t="shared" si="0"/>
        <v>24</v>
      </c>
      <c r="N16" s="398">
        <f t="shared" si="4"/>
        <v>0.15189873417721519</v>
      </c>
      <c r="Z16" s="400"/>
      <c r="AA16" s="396"/>
    </row>
    <row r="17" spans="2:27" ht="12" customHeight="1" x14ac:dyDescent="0.25">
      <c r="B17" s="15" t="s">
        <v>213</v>
      </c>
      <c r="C17" s="15"/>
      <c r="D17" s="12">
        <v>9</v>
      </c>
      <c r="E17" s="398">
        <f t="shared" si="1"/>
        <v>0.1875</v>
      </c>
      <c r="F17" s="15"/>
      <c r="G17" s="148">
        <v>9</v>
      </c>
      <c r="H17" s="398">
        <f t="shared" si="2"/>
        <v>8.4112149532710276E-2</v>
      </c>
      <c r="I17" s="15"/>
      <c r="J17" s="12">
        <v>0</v>
      </c>
      <c r="K17" s="398">
        <f t="shared" si="3"/>
        <v>0</v>
      </c>
      <c r="L17" s="15"/>
      <c r="M17" s="12">
        <f>SUM(D17,G17,J17)</f>
        <v>18</v>
      </c>
      <c r="N17" s="398">
        <f t="shared" si="4"/>
        <v>0.11392405063291139</v>
      </c>
      <c r="Z17" s="400"/>
      <c r="AA17" s="396"/>
    </row>
    <row r="18" spans="2:27" ht="13.5" customHeight="1" thickBot="1" x14ac:dyDescent="0.3">
      <c r="B18" s="420" t="s">
        <v>352</v>
      </c>
      <c r="C18" s="15"/>
      <c r="D18" s="406">
        <v>6</v>
      </c>
      <c r="E18" s="407">
        <f t="shared" si="1"/>
        <v>0.125</v>
      </c>
      <c r="F18" s="405"/>
      <c r="G18" s="408">
        <v>6</v>
      </c>
      <c r="H18" s="407">
        <f t="shared" si="2"/>
        <v>5.6074766355140186E-2</v>
      </c>
      <c r="I18" s="405"/>
      <c r="J18" s="406">
        <v>0</v>
      </c>
      <c r="K18" s="407">
        <f t="shared" si="3"/>
        <v>0</v>
      </c>
      <c r="L18" s="405"/>
      <c r="M18" s="406">
        <f>SUM(D18,G18,J18)</f>
        <v>12</v>
      </c>
      <c r="N18" s="407">
        <f t="shared" si="4"/>
        <v>7.5949367088607597E-2</v>
      </c>
      <c r="Z18" s="400"/>
      <c r="AA18" s="396"/>
    </row>
    <row r="19" spans="2:27" ht="12" customHeight="1" thickTop="1" x14ac:dyDescent="0.25">
      <c r="E19" s="79"/>
      <c r="F19" s="80"/>
      <c r="G19" s="80"/>
      <c r="H19" s="79"/>
      <c r="I19" s="79"/>
      <c r="J19" s="80"/>
      <c r="K19" s="80"/>
      <c r="L19" s="79"/>
      <c r="M19" s="79"/>
      <c r="N19" s="1"/>
    </row>
    <row r="20" spans="2:27" ht="12" customHeight="1" x14ac:dyDescent="0.25">
      <c r="B20" s="471" t="s">
        <v>203</v>
      </c>
      <c r="C20" s="471"/>
      <c r="D20" s="471"/>
      <c r="E20" s="471"/>
      <c r="F20" s="471"/>
      <c r="G20" s="471"/>
      <c r="H20" s="471"/>
      <c r="I20" s="471"/>
      <c r="J20" s="471"/>
      <c r="K20" s="471"/>
      <c r="L20" s="471"/>
      <c r="M20" s="471"/>
      <c r="N20" s="1"/>
    </row>
    <row r="21" spans="2:27" ht="12" customHeight="1" x14ac:dyDescent="0.25">
      <c r="B21" s="157" t="s">
        <v>46</v>
      </c>
      <c r="D21" s="120"/>
      <c r="E21" s="157"/>
      <c r="F21" s="157"/>
      <c r="G21" s="158"/>
      <c r="H21" s="157"/>
      <c r="I21" s="157"/>
      <c r="J21" s="157"/>
      <c r="K21" s="158"/>
      <c r="L21" s="360"/>
      <c r="M21" s="360"/>
      <c r="N21" s="1"/>
    </row>
    <row r="22" spans="2:27" ht="24" customHeight="1" x14ac:dyDescent="0.25">
      <c r="B22" s="502" t="s">
        <v>169</v>
      </c>
      <c r="C22" s="502"/>
      <c r="D22" s="502"/>
      <c r="E22" s="502"/>
      <c r="F22" s="502"/>
      <c r="G22" s="502"/>
      <c r="H22" s="502"/>
      <c r="I22" s="502"/>
      <c r="J22" s="502"/>
      <c r="K22" s="502"/>
      <c r="L22" s="502"/>
      <c r="M22" s="502"/>
      <c r="N22" s="502"/>
    </row>
    <row r="23" spans="2:27" ht="12" customHeight="1" x14ac:dyDescent="0.25">
      <c r="B23" s="360"/>
      <c r="D23" s="120"/>
      <c r="E23" s="360"/>
      <c r="F23" s="360"/>
      <c r="G23" s="360"/>
      <c r="H23" s="360"/>
      <c r="I23" s="360"/>
      <c r="J23" s="360"/>
      <c r="K23" s="360"/>
      <c r="L23" s="360"/>
      <c r="M23" s="360"/>
      <c r="N23" s="1"/>
    </row>
    <row r="24" spans="2:27" ht="12" customHeight="1" x14ac:dyDescent="0.25">
      <c r="B24" s="473" t="s">
        <v>335</v>
      </c>
      <c r="C24" s="473"/>
      <c r="D24" s="473"/>
      <c r="E24" s="473"/>
      <c r="F24" s="473"/>
      <c r="G24" s="473"/>
      <c r="H24" s="473"/>
      <c r="I24" s="473"/>
      <c r="J24" s="473"/>
      <c r="K24" s="473"/>
      <c r="L24" s="473"/>
      <c r="M24" s="473"/>
      <c r="N24" s="1"/>
    </row>
    <row r="25" spans="2:27" ht="12.5" x14ac:dyDescent="0.25">
      <c r="E25" s="158"/>
      <c r="G25" s="1"/>
      <c r="H25" s="1"/>
      <c r="J25" s="1"/>
      <c r="K25" s="1"/>
      <c r="M25" s="1"/>
      <c r="N25" s="1"/>
    </row>
    <row r="26" spans="2:27" ht="15" customHeight="1" x14ac:dyDescent="0.25">
      <c r="G26" s="1"/>
      <c r="H26" s="1"/>
      <c r="J26" s="1"/>
      <c r="K26" s="1"/>
      <c r="M26" s="1"/>
      <c r="N26" s="1"/>
    </row>
    <row r="27" spans="2:27" ht="15" customHeight="1" x14ac:dyDescent="0.25">
      <c r="B27" s="255"/>
      <c r="C27" s="255"/>
      <c r="F27" s="255"/>
      <c r="G27" s="409"/>
      <c r="H27" s="409"/>
      <c r="I27" s="255"/>
      <c r="J27" s="410"/>
      <c r="K27" s="410"/>
      <c r="L27" s="255"/>
      <c r="M27" s="410"/>
      <c r="Q27" s="401"/>
      <c r="R27" s="401"/>
      <c r="S27" s="402"/>
      <c r="T27" s="403"/>
      <c r="U27" s="402"/>
      <c r="V27" s="403"/>
      <c r="W27" s="402"/>
      <c r="X27" s="403"/>
      <c r="Y27" s="402"/>
    </row>
    <row r="28" spans="2:27" ht="15" customHeight="1" x14ac:dyDescent="0.25">
      <c r="Q28" s="401"/>
      <c r="R28" s="401"/>
      <c r="S28" s="402"/>
      <c r="T28" s="403"/>
      <c r="U28" s="402"/>
      <c r="V28" s="403"/>
      <c r="W28" s="402"/>
      <c r="X28" s="403"/>
      <c r="Y28" s="402"/>
    </row>
    <row r="29" spans="2:27" ht="15" customHeight="1" x14ac:dyDescent="0.25">
      <c r="Q29" s="401"/>
      <c r="R29" s="401"/>
      <c r="S29" s="402"/>
      <c r="T29" s="403"/>
      <c r="U29" s="402"/>
      <c r="V29" s="403"/>
      <c r="W29" s="402"/>
      <c r="X29" s="403"/>
      <c r="Y29" s="402"/>
    </row>
    <row r="30" spans="2:27" ht="15" customHeight="1" x14ac:dyDescent="0.25">
      <c r="Q30" s="401"/>
      <c r="R30" s="401"/>
      <c r="S30" s="402"/>
      <c r="T30" s="403"/>
      <c r="U30" s="402"/>
      <c r="V30" s="403"/>
      <c r="W30" s="402"/>
      <c r="X30" s="403"/>
      <c r="Y30" s="402"/>
    </row>
  </sheetData>
  <customSheetViews>
    <customSheetView guid="{2806289E-E2A8-4B9B-A15C-380DC7171E03}" showPageBreaks="1" showGridLines="0" view="pageLayout">
      <selection activeCell="B17" sqref="B17"/>
      <pageMargins left="0.75" right="0.75" top="0.75" bottom="0.75" header="0.5" footer="0.5"/>
      <pageSetup orientation="landscape" r:id="rId1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  <customSheetView guid="{F3B5803E-F644-4017-98FB-3DB746882656}" showPageBreaks="1" showGridLines="0" view="pageLayout">
      <selection activeCell="B13" sqref="B13"/>
      <pageMargins left="0.75" right="0.75" top="0.75" bottom="0.75" header="0.5" footer="0.5"/>
      <pageSetup orientation="landscape" r:id="rId2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</customSheetViews>
  <mergeCells count="18">
    <mergeCell ref="S8:T8"/>
    <mergeCell ref="U8:V8"/>
    <mergeCell ref="W8:X8"/>
    <mergeCell ref="Y8:Z8"/>
    <mergeCell ref="Q6:R9"/>
    <mergeCell ref="S6:Z6"/>
    <mergeCell ref="D7:E7"/>
    <mergeCell ref="G7:H7"/>
    <mergeCell ref="J7:K7"/>
    <mergeCell ref="M7:N7"/>
    <mergeCell ref="B24:M24"/>
    <mergeCell ref="B20:M20"/>
    <mergeCell ref="B22:N22"/>
    <mergeCell ref="B4:M4"/>
    <mergeCell ref="D6:E6"/>
    <mergeCell ref="G6:H6"/>
    <mergeCell ref="J6:K6"/>
    <mergeCell ref="M6:N6"/>
  </mergeCells>
  <conditionalFormatting sqref="E10:E16 D17:E18 G17:G18 J17:J18 M17:M18">
    <cfRule type="expression" dxfId="19" priority="11">
      <formula>MOD(ROW(),2)=0</formula>
    </cfRule>
  </conditionalFormatting>
  <conditionalFormatting sqref="D9:D18 G9:G18 J9:J18 M9:M18">
    <cfRule type="expression" dxfId="18" priority="12">
      <formula>MOD(ROW(),2)=0</formula>
    </cfRule>
  </conditionalFormatting>
  <conditionalFormatting sqref="B18">
    <cfRule type="expression" dxfId="17" priority="9">
      <formula>MOD(ROW(),2)=0</formula>
    </cfRule>
  </conditionalFormatting>
  <conditionalFormatting sqref="B18">
    <cfRule type="expression" dxfId="16" priority="10">
      <formula>MOD(ROW(),2)=0</formula>
    </cfRule>
  </conditionalFormatting>
  <conditionalFormatting sqref="N9">
    <cfRule type="expression" dxfId="15" priority="1">
      <formula>MOD(ROW(),2)=0</formula>
    </cfRule>
  </conditionalFormatting>
  <conditionalFormatting sqref="E9">
    <cfRule type="expression" dxfId="14" priority="7">
      <formula>MOD(ROW(),2)=0</formula>
    </cfRule>
  </conditionalFormatting>
  <conditionalFormatting sqref="H10:H18">
    <cfRule type="expression" dxfId="13" priority="6">
      <formula>MOD(ROW(),2)=0</formula>
    </cfRule>
  </conditionalFormatting>
  <conditionalFormatting sqref="H9">
    <cfRule type="expression" dxfId="12" priority="5">
      <formula>MOD(ROW(),2)=0</formula>
    </cfRule>
  </conditionalFormatting>
  <conditionalFormatting sqref="K10:K18">
    <cfRule type="expression" dxfId="11" priority="4">
      <formula>MOD(ROW(),2)=0</formula>
    </cfRule>
  </conditionalFormatting>
  <conditionalFormatting sqref="K9">
    <cfRule type="expression" dxfId="10" priority="3">
      <formula>MOD(ROW(),2)=0</formula>
    </cfRule>
  </conditionalFormatting>
  <conditionalFormatting sqref="N10:N18">
    <cfRule type="expression" dxfId="9" priority="2">
      <formula>MOD(ROW(),2)=0</formula>
    </cfRule>
  </conditionalFormatting>
  <hyperlinks>
    <hyperlink ref="B2" location="ToC!A1" display="Table of Contents" xr:uid="{A46160E8-FCCA-4A41-ACB8-8D2FD5FA067C}"/>
  </hyperlinks>
  <pageMargins left="0.75" right="0.75" top="0.75" bottom="0.75" header="0.5" footer="0.5"/>
  <pageSetup orientation="landscape" r:id="rId3"/>
  <headerFooter>
    <oddHeader>&amp;L&amp;"Arial,Italic"&amp;10ADEA Survey of Allied Dental Program Directors, 2018 Summary and Results</oddHeader>
    <oddFooter>&amp;L&amp;"Arial,Regular"&amp;10July 2019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N63"/>
  <sheetViews>
    <sheetView showGridLines="0" zoomScaleNormal="100" workbookViewId="0"/>
  </sheetViews>
  <sheetFormatPr defaultColWidth="8.7265625" defaultRowHeight="15" customHeight="1" x14ac:dyDescent="0.25"/>
  <cols>
    <col min="1" max="1" width="2.26953125" style="1" customWidth="1"/>
    <col min="2" max="2" width="32.453125" style="1" customWidth="1"/>
    <col min="3" max="3" width="2" style="120" customWidth="1"/>
    <col min="4" max="5" width="8.7265625" style="1" customWidth="1"/>
    <col min="6" max="6" width="1.453125" style="120" customWidth="1"/>
    <col min="7" max="8" width="8.7265625" style="2" customWidth="1"/>
    <col min="9" max="9" width="1.453125" style="120" customWidth="1"/>
    <col min="10" max="11" width="8.7265625" style="2" customWidth="1"/>
    <col min="12" max="12" width="1.7265625" style="120" customWidth="1"/>
    <col min="13" max="14" width="8.7265625" style="2" customWidth="1"/>
    <col min="15" max="242" width="8.7265625" style="1"/>
    <col min="243" max="243" width="28.81640625" style="1" customWidth="1"/>
    <col min="244" max="244" width="24.7265625" style="1" customWidth="1"/>
    <col min="245" max="245" width="22.7265625" style="1" customWidth="1"/>
    <col min="246" max="246" width="8.7265625" style="1"/>
    <col min="247" max="247" width="17.453125" style="1" customWidth="1"/>
    <col min="248" max="248" width="8.7265625" style="1"/>
    <col min="249" max="249" width="14.7265625" style="1" bestFit="1" customWidth="1"/>
    <col min="250" max="498" width="8.7265625" style="1"/>
    <col min="499" max="499" width="28.81640625" style="1" customWidth="1"/>
    <col min="500" max="500" width="24.7265625" style="1" customWidth="1"/>
    <col min="501" max="501" width="22.7265625" style="1" customWidth="1"/>
    <col min="502" max="502" width="8.7265625" style="1"/>
    <col min="503" max="503" width="17.453125" style="1" customWidth="1"/>
    <col min="504" max="504" width="8.7265625" style="1"/>
    <col min="505" max="505" width="14.7265625" style="1" bestFit="1" customWidth="1"/>
    <col min="506" max="754" width="8.7265625" style="1"/>
    <col min="755" max="755" width="28.81640625" style="1" customWidth="1"/>
    <col min="756" max="756" width="24.7265625" style="1" customWidth="1"/>
    <col min="757" max="757" width="22.7265625" style="1" customWidth="1"/>
    <col min="758" max="758" width="8.7265625" style="1"/>
    <col min="759" max="759" width="17.453125" style="1" customWidth="1"/>
    <col min="760" max="760" width="8.7265625" style="1"/>
    <col min="761" max="761" width="14.7265625" style="1" bestFit="1" customWidth="1"/>
    <col min="762" max="1010" width="8.7265625" style="1"/>
    <col min="1011" max="1011" width="28.81640625" style="1" customWidth="1"/>
    <col min="1012" max="1012" width="24.7265625" style="1" customWidth="1"/>
    <col min="1013" max="1013" width="22.7265625" style="1" customWidth="1"/>
    <col min="1014" max="1014" width="8.7265625" style="1"/>
    <col min="1015" max="1015" width="17.453125" style="1" customWidth="1"/>
    <col min="1016" max="1016" width="8.7265625" style="1"/>
    <col min="1017" max="1017" width="14.7265625" style="1" bestFit="1" customWidth="1"/>
    <col min="1018" max="1266" width="8.7265625" style="1"/>
    <col min="1267" max="1267" width="28.81640625" style="1" customWidth="1"/>
    <col min="1268" max="1268" width="24.7265625" style="1" customWidth="1"/>
    <col min="1269" max="1269" width="22.7265625" style="1" customWidth="1"/>
    <col min="1270" max="1270" width="8.7265625" style="1"/>
    <col min="1271" max="1271" width="17.453125" style="1" customWidth="1"/>
    <col min="1272" max="1272" width="8.7265625" style="1"/>
    <col min="1273" max="1273" width="14.7265625" style="1" bestFit="1" customWidth="1"/>
    <col min="1274" max="1522" width="8.7265625" style="1"/>
    <col min="1523" max="1523" width="28.81640625" style="1" customWidth="1"/>
    <col min="1524" max="1524" width="24.7265625" style="1" customWidth="1"/>
    <col min="1525" max="1525" width="22.7265625" style="1" customWidth="1"/>
    <col min="1526" max="1526" width="8.7265625" style="1"/>
    <col min="1527" max="1527" width="17.453125" style="1" customWidth="1"/>
    <col min="1528" max="1528" width="8.7265625" style="1"/>
    <col min="1529" max="1529" width="14.7265625" style="1" bestFit="1" customWidth="1"/>
    <col min="1530" max="1778" width="8.7265625" style="1"/>
    <col min="1779" max="1779" width="28.81640625" style="1" customWidth="1"/>
    <col min="1780" max="1780" width="24.7265625" style="1" customWidth="1"/>
    <col min="1781" max="1781" width="22.7265625" style="1" customWidth="1"/>
    <col min="1782" max="1782" width="8.7265625" style="1"/>
    <col min="1783" max="1783" width="17.453125" style="1" customWidth="1"/>
    <col min="1784" max="1784" width="8.7265625" style="1"/>
    <col min="1785" max="1785" width="14.7265625" style="1" bestFit="1" customWidth="1"/>
    <col min="1786" max="2034" width="8.7265625" style="1"/>
    <col min="2035" max="2035" width="28.81640625" style="1" customWidth="1"/>
    <col min="2036" max="2036" width="24.7265625" style="1" customWidth="1"/>
    <col min="2037" max="2037" width="22.7265625" style="1" customWidth="1"/>
    <col min="2038" max="2038" width="8.7265625" style="1"/>
    <col min="2039" max="2039" width="17.453125" style="1" customWidth="1"/>
    <col min="2040" max="2040" width="8.7265625" style="1"/>
    <col min="2041" max="2041" width="14.7265625" style="1" bestFit="1" customWidth="1"/>
    <col min="2042" max="2290" width="8.7265625" style="1"/>
    <col min="2291" max="2291" width="28.81640625" style="1" customWidth="1"/>
    <col min="2292" max="2292" width="24.7265625" style="1" customWidth="1"/>
    <col min="2293" max="2293" width="22.7265625" style="1" customWidth="1"/>
    <col min="2294" max="2294" width="8.7265625" style="1"/>
    <col min="2295" max="2295" width="17.453125" style="1" customWidth="1"/>
    <col min="2296" max="2296" width="8.7265625" style="1"/>
    <col min="2297" max="2297" width="14.7265625" style="1" bestFit="1" customWidth="1"/>
    <col min="2298" max="2546" width="8.7265625" style="1"/>
    <col min="2547" max="2547" width="28.81640625" style="1" customWidth="1"/>
    <col min="2548" max="2548" width="24.7265625" style="1" customWidth="1"/>
    <col min="2549" max="2549" width="22.7265625" style="1" customWidth="1"/>
    <col min="2550" max="2550" width="8.7265625" style="1"/>
    <col min="2551" max="2551" width="17.453125" style="1" customWidth="1"/>
    <col min="2552" max="2552" width="8.7265625" style="1"/>
    <col min="2553" max="2553" width="14.7265625" style="1" bestFit="1" customWidth="1"/>
    <col min="2554" max="2802" width="8.7265625" style="1"/>
    <col min="2803" max="2803" width="28.81640625" style="1" customWidth="1"/>
    <col min="2804" max="2804" width="24.7265625" style="1" customWidth="1"/>
    <col min="2805" max="2805" width="22.7265625" style="1" customWidth="1"/>
    <col min="2806" max="2806" width="8.7265625" style="1"/>
    <col min="2807" max="2807" width="17.453125" style="1" customWidth="1"/>
    <col min="2808" max="2808" width="8.7265625" style="1"/>
    <col min="2809" max="2809" width="14.7265625" style="1" bestFit="1" customWidth="1"/>
    <col min="2810" max="3058" width="8.7265625" style="1"/>
    <col min="3059" max="3059" width="28.81640625" style="1" customWidth="1"/>
    <col min="3060" max="3060" width="24.7265625" style="1" customWidth="1"/>
    <col min="3061" max="3061" width="22.7265625" style="1" customWidth="1"/>
    <col min="3062" max="3062" width="8.7265625" style="1"/>
    <col min="3063" max="3063" width="17.453125" style="1" customWidth="1"/>
    <col min="3064" max="3064" width="8.7265625" style="1"/>
    <col min="3065" max="3065" width="14.7265625" style="1" bestFit="1" customWidth="1"/>
    <col min="3066" max="3314" width="8.7265625" style="1"/>
    <col min="3315" max="3315" width="28.81640625" style="1" customWidth="1"/>
    <col min="3316" max="3316" width="24.7265625" style="1" customWidth="1"/>
    <col min="3317" max="3317" width="22.7265625" style="1" customWidth="1"/>
    <col min="3318" max="3318" width="8.7265625" style="1"/>
    <col min="3319" max="3319" width="17.453125" style="1" customWidth="1"/>
    <col min="3320" max="3320" width="8.7265625" style="1"/>
    <col min="3321" max="3321" width="14.7265625" style="1" bestFit="1" customWidth="1"/>
    <col min="3322" max="3570" width="8.7265625" style="1"/>
    <col min="3571" max="3571" width="28.81640625" style="1" customWidth="1"/>
    <col min="3572" max="3572" width="24.7265625" style="1" customWidth="1"/>
    <col min="3573" max="3573" width="22.7265625" style="1" customWidth="1"/>
    <col min="3574" max="3574" width="8.7265625" style="1"/>
    <col min="3575" max="3575" width="17.453125" style="1" customWidth="1"/>
    <col min="3576" max="3576" width="8.7265625" style="1"/>
    <col min="3577" max="3577" width="14.7265625" style="1" bestFit="1" customWidth="1"/>
    <col min="3578" max="3826" width="8.7265625" style="1"/>
    <col min="3827" max="3827" width="28.81640625" style="1" customWidth="1"/>
    <col min="3828" max="3828" width="24.7265625" style="1" customWidth="1"/>
    <col min="3829" max="3829" width="22.7265625" style="1" customWidth="1"/>
    <col min="3830" max="3830" width="8.7265625" style="1"/>
    <col min="3831" max="3831" width="17.453125" style="1" customWidth="1"/>
    <col min="3832" max="3832" width="8.7265625" style="1"/>
    <col min="3833" max="3833" width="14.7265625" style="1" bestFit="1" customWidth="1"/>
    <col min="3834" max="4082" width="8.7265625" style="1"/>
    <col min="4083" max="4083" width="28.81640625" style="1" customWidth="1"/>
    <col min="4084" max="4084" width="24.7265625" style="1" customWidth="1"/>
    <col min="4085" max="4085" width="22.7265625" style="1" customWidth="1"/>
    <col min="4086" max="4086" width="8.7265625" style="1"/>
    <col min="4087" max="4087" width="17.453125" style="1" customWidth="1"/>
    <col min="4088" max="4088" width="8.7265625" style="1"/>
    <col min="4089" max="4089" width="14.7265625" style="1" bestFit="1" customWidth="1"/>
    <col min="4090" max="4338" width="8.7265625" style="1"/>
    <col min="4339" max="4339" width="28.81640625" style="1" customWidth="1"/>
    <col min="4340" max="4340" width="24.7265625" style="1" customWidth="1"/>
    <col min="4341" max="4341" width="22.7265625" style="1" customWidth="1"/>
    <col min="4342" max="4342" width="8.7265625" style="1"/>
    <col min="4343" max="4343" width="17.453125" style="1" customWidth="1"/>
    <col min="4344" max="4344" width="8.7265625" style="1"/>
    <col min="4345" max="4345" width="14.7265625" style="1" bestFit="1" customWidth="1"/>
    <col min="4346" max="4594" width="8.7265625" style="1"/>
    <col min="4595" max="4595" width="28.81640625" style="1" customWidth="1"/>
    <col min="4596" max="4596" width="24.7265625" style="1" customWidth="1"/>
    <col min="4597" max="4597" width="22.7265625" style="1" customWidth="1"/>
    <col min="4598" max="4598" width="8.7265625" style="1"/>
    <col min="4599" max="4599" width="17.453125" style="1" customWidth="1"/>
    <col min="4600" max="4600" width="8.7265625" style="1"/>
    <col min="4601" max="4601" width="14.7265625" style="1" bestFit="1" customWidth="1"/>
    <col min="4602" max="4850" width="8.7265625" style="1"/>
    <col min="4851" max="4851" width="28.81640625" style="1" customWidth="1"/>
    <col min="4852" max="4852" width="24.7265625" style="1" customWidth="1"/>
    <col min="4853" max="4853" width="22.7265625" style="1" customWidth="1"/>
    <col min="4854" max="4854" width="8.7265625" style="1"/>
    <col min="4855" max="4855" width="17.453125" style="1" customWidth="1"/>
    <col min="4856" max="4856" width="8.7265625" style="1"/>
    <col min="4857" max="4857" width="14.7265625" style="1" bestFit="1" customWidth="1"/>
    <col min="4858" max="5106" width="8.7265625" style="1"/>
    <col min="5107" max="5107" width="28.81640625" style="1" customWidth="1"/>
    <col min="5108" max="5108" width="24.7265625" style="1" customWidth="1"/>
    <col min="5109" max="5109" width="22.7265625" style="1" customWidth="1"/>
    <col min="5110" max="5110" width="8.7265625" style="1"/>
    <col min="5111" max="5111" width="17.453125" style="1" customWidth="1"/>
    <col min="5112" max="5112" width="8.7265625" style="1"/>
    <col min="5113" max="5113" width="14.7265625" style="1" bestFit="1" customWidth="1"/>
    <col min="5114" max="5362" width="8.7265625" style="1"/>
    <col min="5363" max="5363" width="28.81640625" style="1" customWidth="1"/>
    <col min="5364" max="5364" width="24.7265625" style="1" customWidth="1"/>
    <col min="5365" max="5365" width="22.7265625" style="1" customWidth="1"/>
    <col min="5366" max="5366" width="8.7265625" style="1"/>
    <col min="5367" max="5367" width="17.453125" style="1" customWidth="1"/>
    <col min="5368" max="5368" width="8.7265625" style="1"/>
    <col min="5369" max="5369" width="14.7265625" style="1" bestFit="1" customWidth="1"/>
    <col min="5370" max="5618" width="8.7265625" style="1"/>
    <col min="5619" max="5619" width="28.81640625" style="1" customWidth="1"/>
    <col min="5620" max="5620" width="24.7265625" style="1" customWidth="1"/>
    <col min="5621" max="5621" width="22.7265625" style="1" customWidth="1"/>
    <col min="5622" max="5622" width="8.7265625" style="1"/>
    <col min="5623" max="5623" width="17.453125" style="1" customWidth="1"/>
    <col min="5624" max="5624" width="8.7265625" style="1"/>
    <col min="5625" max="5625" width="14.7265625" style="1" bestFit="1" customWidth="1"/>
    <col min="5626" max="5874" width="8.7265625" style="1"/>
    <col min="5875" max="5875" width="28.81640625" style="1" customWidth="1"/>
    <col min="5876" max="5876" width="24.7265625" style="1" customWidth="1"/>
    <col min="5877" max="5877" width="22.7265625" style="1" customWidth="1"/>
    <col min="5878" max="5878" width="8.7265625" style="1"/>
    <col min="5879" max="5879" width="17.453125" style="1" customWidth="1"/>
    <col min="5880" max="5880" width="8.7265625" style="1"/>
    <col min="5881" max="5881" width="14.7265625" style="1" bestFit="1" customWidth="1"/>
    <col min="5882" max="6130" width="8.7265625" style="1"/>
    <col min="6131" max="6131" width="28.81640625" style="1" customWidth="1"/>
    <col min="6132" max="6132" width="24.7265625" style="1" customWidth="1"/>
    <col min="6133" max="6133" width="22.7265625" style="1" customWidth="1"/>
    <col min="6134" max="6134" width="8.7265625" style="1"/>
    <col min="6135" max="6135" width="17.453125" style="1" customWidth="1"/>
    <col min="6136" max="6136" width="8.7265625" style="1"/>
    <col min="6137" max="6137" width="14.7265625" style="1" bestFit="1" customWidth="1"/>
    <col min="6138" max="6386" width="8.7265625" style="1"/>
    <col min="6387" max="6387" width="28.81640625" style="1" customWidth="1"/>
    <col min="6388" max="6388" width="24.7265625" style="1" customWidth="1"/>
    <col min="6389" max="6389" width="22.7265625" style="1" customWidth="1"/>
    <col min="6390" max="6390" width="8.7265625" style="1"/>
    <col min="6391" max="6391" width="17.453125" style="1" customWidth="1"/>
    <col min="6392" max="6392" width="8.7265625" style="1"/>
    <col min="6393" max="6393" width="14.7265625" style="1" bestFit="1" customWidth="1"/>
    <col min="6394" max="6642" width="8.7265625" style="1"/>
    <col min="6643" max="6643" width="28.81640625" style="1" customWidth="1"/>
    <col min="6644" max="6644" width="24.7265625" style="1" customWidth="1"/>
    <col min="6645" max="6645" width="22.7265625" style="1" customWidth="1"/>
    <col min="6646" max="6646" width="8.7265625" style="1"/>
    <col min="6647" max="6647" width="17.453125" style="1" customWidth="1"/>
    <col min="6648" max="6648" width="8.7265625" style="1"/>
    <col min="6649" max="6649" width="14.7265625" style="1" bestFit="1" customWidth="1"/>
    <col min="6650" max="6898" width="8.7265625" style="1"/>
    <col min="6899" max="6899" width="28.81640625" style="1" customWidth="1"/>
    <col min="6900" max="6900" width="24.7265625" style="1" customWidth="1"/>
    <col min="6901" max="6901" width="22.7265625" style="1" customWidth="1"/>
    <col min="6902" max="6902" width="8.7265625" style="1"/>
    <col min="6903" max="6903" width="17.453125" style="1" customWidth="1"/>
    <col min="6904" max="6904" width="8.7265625" style="1"/>
    <col min="6905" max="6905" width="14.7265625" style="1" bestFit="1" customWidth="1"/>
    <col min="6906" max="7154" width="8.7265625" style="1"/>
    <col min="7155" max="7155" width="28.81640625" style="1" customWidth="1"/>
    <col min="7156" max="7156" width="24.7265625" style="1" customWidth="1"/>
    <col min="7157" max="7157" width="22.7265625" style="1" customWidth="1"/>
    <col min="7158" max="7158" width="8.7265625" style="1"/>
    <col min="7159" max="7159" width="17.453125" style="1" customWidth="1"/>
    <col min="7160" max="7160" width="8.7265625" style="1"/>
    <col min="7161" max="7161" width="14.7265625" style="1" bestFit="1" customWidth="1"/>
    <col min="7162" max="7410" width="8.7265625" style="1"/>
    <col min="7411" max="7411" width="28.81640625" style="1" customWidth="1"/>
    <col min="7412" max="7412" width="24.7265625" style="1" customWidth="1"/>
    <col min="7413" max="7413" width="22.7265625" style="1" customWidth="1"/>
    <col min="7414" max="7414" width="8.7265625" style="1"/>
    <col min="7415" max="7415" width="17.453125" style="1" customWidth="1"/>
    <col min="7416" max="7416" width="8.7265625" style="1"/>
    <col min="7417" max="7417" width="14.7265625" style="1" bestFit="1" customWidth="1"/>
    <col min="7418" max="7666" width="8.7265625" style="1"/>
    <col min="7667" max="7667" width="28.81640625" style="1" customWidth="1"/>
    <col min="7668" max="7668" width="24.7265625" style="1" customWidth="1"/>
    <col min="7669" max="7669" width="22.7265625" style="1" customWidth="1"/>
    <col min="7670" max="7670" width="8.7265625" style="1"/>
    <col min="7671" max="7671" width="17.453125" style="1" customWidth="1"/>
    <col min="7672" max="7672" width="8.7265625" style="1"/>
    <col min="7673" max="7673" width="14.7265625" style="1" bestFit="1" customWidth="1"/>
    <col min="7674" max="7922" width="8.7265625" style="1"/>
    <col min="7923" max="7923" width="28.81640625" style="1" customWidth="1"/>
    <col min="7924" max="7924" width="24.7265625" style="1" customWidth="1"/>
    <col min="7925" max="7925" width="22.7265625" style="1" customWidth="1"/>
    <col min="7926" max="7926" width="8.7265625" style="1"/>
    <col min="7927" max="7927" width="17.453125" style="1" customWidth="1"/>
    <col min="7928" max="7928" width="8.7265625" style="1"/>
    <col min="7929" max="7929" width="14.7265625" style="1" bestFit="1" customWidth="1"/>
    <col min="7930" max="8178" width="8.7265625" style="1"/>
    <col min="8179" max="8179" width="28.81640625" style="1" customWidth="1"/>
    <col min="8180" max="8180" width="24.7265625" style="1" customWidth="1"/>
    <col min="8181" max="8181" width="22.7265625" style="1" customWidth="1"/>
    <col min="8182" max="8182" width="8.7265625" style="1"/>
    <col min="8183" max="8183" width="17.453125" style="1" customWidth="1"/>
    <col min="8184" max="8184" width="8.7265625" style="1"/>
    <col min="8185" max="8185" width="14.7265625" style="1" bestFit="1" customWidth="1"/>
    <col min="8186" max="8434" width="8.7265625" style="1"/>
    <col min="8435" max="8435" width="28.81640625" style="1" customWidth="1"/>
    <col min="8436" max="8436" width="24.7265625" style="1" customWidth="1"/>
    <col min="8437" max="8437" width="22.7265625" style="1" customWidth="1"/>
    <col min="8438" max="8438" width="8.7265625" style="1"/>
    <col min="8439" max="8439" width="17.453125" style="1" customWidth="1"/>
    <col min="8440" max="8440" width="8.7265625" style="1"/>
    <col min="8441" max="8441" width="14.7265625" style="1" bestFit="1" customWidth="1"/>
    <col min="8442" max="8690" width="8.7265625" style="1"/>
    <col min="8691" max="8691" width="28.81640625" style="1" customWidth="1"/>
    <col min="8692" max="8692" width="24.7265625" style="1" customWidth="1"/>
    <col min="8693" max="8693" width="22.7265625" style="1" customWidth="1"/>
    <col min="8694" max="8694" width="8.7265625" style="1"/>
    <col min="8695" max="8695" width="17.453125" style="1" customWidth="1"/>
    <col min="8696" max="8696" width="8.7265625" style="1"/>
    <col min="8697" max="8697" width="14.7265625" style="1" bestFit="1" customWidth="1"/>
    <col min="8698" max="8946" width="8.7265625" style="1"/>
    <col min="8947" max="8947" width="28.81640625" style="1" customWidth="1"/>
    <col min="8948" max="8948" width="24.7265625" style="1" customWidth="1"/>
    <col min="8949" max="8949" width="22.7265625" style="1" customWidth="1"/>
    <col min="8950" max="8950" width="8.7265625" style="1"/>
    <col min="8951" max="8951" width="17.453125" style="1" customWidth="1"/>
    <col min="8952" max="8952" width="8.7265625" style="1"/>
    <col min="8953" max="8953" width="14.7265625" style="1" bestFit="1" customWidth="1"/>
    <col min="8954" max="9202" width="8.7265625" style="1"/>
    <col min="9203" max="9203" width="28.81640625" style="1" customWidth="1"/>
    <col min="9204" max="9204" width="24.7265625" style="1" customWidth="1"/>
    <col min="9205" max="9205" width="22.7265625" style="1" customWidth="1"/>
    <col min="9206" max="9206" width="8.7265625" style="1"/>
    <col min="9207" max="9207" width="17.453125" style="1" customWidth="1"/>
    <col min="9208" max="9208" width="8.7265625" style="1"/>
    <col min="9209" max="9209" width="14.7265625" style="1" bestFit="1" customWidth="1"/>
    <col min="9210" max="9458" width="8.7265625" style="1"/>
    <col min="9459" max="9459" width="28.81640625" style="1" customWidth="1"/>
    <col min="9460" max="9460" width="24.7265625" style="1" customWidth="1"/>
    <col min="9461" max="9461" width="22.7265625" style="1" customWidth="1"/>
    <col min="9462" max="9462" width="8.7265625" style="1"/>
    <col min="9463" max="9463" width="17.453125" style="1" customWidth="1"/>
    <col min="9464" max="9464" width="8.7265625" style="1"/>
    <col min="9465" max="9465" width="14.7265625" style="1" bestFit="1" customWidth="1"/>
    <col min="9466" max="9714" width="8.7265625" style="1"/>
    <col min="9715" max="9715" width="28.81640625" style="1" customWidth="1"/>
    <col min="9716" max="9716" width="24.7265625" style="1" customWidth="1"/>
    <col min="9717" max="9717" width="22.7265625" style="1" customWidth="1"/>
    <col min="9718" max="9718" width="8.7265625" style="1"/>
    <col min="9719" max="9719" width="17.453125" style="1" customWidth="1"/>
    <col min="9720" max="9720" width="8.7265625" style="1"/>
    <col min="9721" max="9721" width="14.7265625" style="1" bestFit="1" customWidth="1"/>
    <col min="9722" max="9970" width="8.7265625" style="1"/>
    <col min="9971" max="9971" width="28.81640625" style="1" customWidth="1"/>
    <col min="9972" max="9972" width="24.7265625" style="1" customWidth="1"/>
    <col min="9973" max="9973" width="22.7265625" style="1" customWidth="1"/>
    <col min="9974" max="9974" width="8.7265625" style="1"/>
    <col min="9975" max="9975" width="17.453125" style="1" customWidth="1"/>
    <col min="9976" max="9976" width="8.7265625" style="1"/>
    <col min="9977" max="9977" width="14.7265625" style="1" bestFit="1" customWidth="1"/>
    <col min="9978" max="10226" width="8.7265625" style="1"/>
    <col min="10227" max="10227" width="28.81640625" style="1" customWidth="1"/>
    <col min="10228" max="10228" width="24.7265625" style="1" customWidth="1"/>
    <col min="10229" max="10229" width="22.7265625" style="1" customWidth="1"/>
    <col min="10230" max="10230" width="8.7265625" style="1"/>
    <col min="10231" max="10231" width="17.453125" style="1" customWidth="1"/>
    <col min="10232" max="10232" width="8.7265625" style="1"/>
    <col min="10233" max="10233" width="14.7265625" style="1" bestFit="1" customWidth="1"/>
    <col min="10234" max="10482" width="8.7265625" style="1"/>
    <col min="10483" max="10483" width="28.81640625" style="1" customWidth="1"/>
    <col min="10484" max="10484" width="24.7265625" style="1" customWidth="1"/>
    <col min="10485" max="10485" width="22.7265625" style="1" customWidth="1"/>
    <col min="10486" max="10486" width="8.7265625" style="1"/>
    <col min="10487" max="10487" width="17.453125" style="1" customWidth="1"/>
    <col min="10488" max="10488" width="8.7265625" style="1"/>
    <col min="10489" max="10489" width="14.7265625" style="1" bestFit="1" customWidth="1"/>
    <col min="10490" max="10738" width="8.7265625" style="1"/>
    <col min="10739" max="10739" width="28.81640625" style="1" customWidth="1"/>
    <col min="10740" max="10740" width="24.7265625" style="1" customWidth="1"/>
    <col min="10741" max="10741" width="22.7265625" style="1" customWidth="1"/>
    <col min="10742" max="10742" width="8.7265625" style="1"/>
    <col min="10743" max="10743" width="17.453125" style="1" customWidth="1"/>
    <col min="10744" max="10744" width="8.7265625" style="1"/>
    <col min="10745" max="10745" width="14.7265625" style="1" bestFit="1" customWidth="1"/>
    <col min="10746" max="10994" width="8.7265625" style="1"/>
    <col min="10995" max="10995" width="28.81640625" style="1" customWidth="1"/>
    <col min="10996" max="10996" width="24.7265625" style="1" customWidth="1"/>
    <col min="10997" max="10997" width="22.7265625" style="1" customWidth="1"/>
    <col min="10998" max="10998" width="8.7265625" style="1"/>
    <col min="10999" max="10999" width="17.453125" style="1" customWidth="1"/>
    <col min="11000" max="11000" width="8.7265625" style="1"/>
    <col min="11001" max="11001" width="14.7265625" style="1" bestFit="1" customWidth="1"/>
    <col min="11002" max="11250" width="8.7265625" style="1"/>
    <col min="11251" max="11251" width="28.81640625" style="1" customWidth="1"/>
    <col min="11252" max="11252" width="24.7265625" style="1" customWidth="1"/>
    <col min="11253" max="11253" width="22.7265625" style="1" customWidth="1"/>
    <col min="11254" max="11254" width="8.7265625" style="1"/>
    <col min="11255" max="11255" width="17.453125" style="1" customWidth="1"/>
    <col min="11256" max="11256" width="8.7265625" style="1"/>
    <col min="11257" max="11257" width="14.7265625" style="1" bestFit="1" customWidth="1"/>
    <col min="11258" max="11506" width="8.7265625" style="1"/>
    <col min="11507" max="11507" width="28.81640625" style="1" customWidth="1"/>
    <col min="11508" max="11508" width="24.7265625" style="1" customWidth="1"/>
    <col min="11509" max="11509" width="22.7265625" style="1" customWidth="1"/>
    <col min="11510" max="11510" width="8.7265625" style="1"/>
    <col min="11511" max="11511" width="17.453125" style="1" customWidth="1"/>
    <col min="11512" max="11512" width="8.7265625" style="1"/>
    <col min="11513" max="11513" width="14.7265625" style="1" bestFit="1" customWidth="1"/>
    <col min="11514" max="11762" width="8.7265625" style="1"/>
    <col min="11763" max="11763" width="28.81640625" style="1" customWidth="1"/>
    <col min="11764" max="11764" width="24.7265625" style="1" customWidth="1"/>
    <col min="11765" max="11765" width="22.7265625" style="1" customWidth="1"/>
    <col min="11766" max="11766" width="8.7265625" style="1"/>
    <col min="11767" max="11767" width="17.453125" style="1" customWidth="1"/>
    <col min="11768" max="11768" width="8.7265625" style="1"/>
    <col min="11769" max="11769" width="14.7265625" style="1" bestFit="1" customWidth="1"/>
    <col min="11770" max="12018" width="8.7265625" style="1"/>
    <col min="12019" max="12019" width="28.81640625" style="1" customWidth="1"/>
    <col min="12020" max="12020" width="24.7265625" style="1" customWidth="1"/>
    <col min="12021" max="12021" width="22.7265625" style="1" customWidth="1"/>
    <col min="12022" max="12022" width="8.7265625" style="1"/>
    <col min="12023" max="12023" width="17.453125" style="1" customWidth="1"/>
    <col min="12024" max="12024" width="8.7265625" style="1"/>
    <col min="12025" max="12025" width="14.7265625" style="1" bestFit="1" customWidth="1"/>
    <col min="12026" max="12274" width="8.7265625" style="1"/>
    <col min="12275" max="12275" width="28.81640625" style="1" customWidth="1"/>
    <col min="12276" max="12276" width="24.7265625" style="1" customWidth="1"/>
    <col min="12277" max="12277" width="22.7265625" style="1" customWidth="1"/>
    <col min="12278" max="12278" width="8.7265625" style="1"/>
    <col min="12279" max="12279" width="17.453125" style="1" customWidth="1"/>
    <col min="12280" max="12280" width="8.7265625" style="1"/>
    <col min="12281" max="12281" width="14.7265625" style="1" bestFit="1" customWidth="1"/>
    <col min="12282" max="12530" width="8.7265625" style="1"/>
    <col min="12531" max="12531" width="28.81640625" style="1" customWidth="1"/>
    <col min="12532" max="12532" width="24.7265625" style="1" customWidth="1"/>
    <col min="12533" max="12533" width="22.7265625" style="1" customWidth="1"/>
    <col min="12534" max="12534" width="8.7265625" style="1"/>
    <col min="12535" max="12535" width="17.453125" style="1" customWidth="1"/>
    <col min="12536" max="12536" width="8.7265625" style="1"/>
    <col min="12537" max="12537" width="14.7265625" style="1" bestFit="1" customWidth="1"/>
    <col min="12538" max="12786" width="8.7265625" style="1"/>
    <col min="12787" max="12787" width="28.81640625" style="1" customWidth="1"/>
    <col min="12788" max="12788" width="24.7265625" style="1" customWidth="1"/>
    <col min="12789" max="12789" width="22.7265625" style="1" customWidth="1"/>
    <col min="12790" max="12790" width="8.7265625" style="1"/>
    <col min="12791" max="12791" width="17.453125" style="1" customWidth="1"/>
    <col min="12792" max="12792" width="8.7265625" style="1"/>
    <col min="12793" max="12793" width="14.7265625" style="1" bestFit="1" customWidth="1"/>
    <col min="12794" max="13042" width="8.7265625" style="1"/>
    <col min="13043" max="13043" width="28.81640625" style="1" customWidth="1"/>
    <col min="13044" max="13044" width="24.7265625" style="1" customWidth="1"/>
    <col min="13045" max="13045" width="22.7265625" style="1" customWidth="1"/>
    <col min="13046" max="13046" width="8.7265625" style="1"/>
    <col min="13047" max="13047" width="17.453125" style="1" customWidth="1"/>
    <col min="13048" max="13048" width="8.7265625" style="1"/>
    <col min="13049" max="13049" width="14.7265625" style="1" bestFit="1" customWidth="1"/>
    <col min="13050" max="13298" width="8.7265625" style="1"/>
    <col min="13299" max="13299" width="28.81640625" style="1" customWidth="1"/>
    <col min="13300" max="13300" width="24.7265625" style="1" customWidth="1"/>
    <col min="13301" max="13301" width="22.7265625" style="1" customWidth="1"/>
    <col min="13302" max="13302" width="8.7265625" style="1"/>
    <col min="13303" max="13303" width="17.453125" style="1" customWidth="1"/>
    <col min="13304" max="13304" width="8.7265625" style="1"/>
    <col min="13305" max="13305" width="14.7265625" style="1" bestFit="1" customWidth="1"/>
    <col min="13306" max="13554" width="8.7265625" style="1"/>
    <col min="13555" max="13555" width="28.81640625" style="1" customWidth="1"/>
    <col min="13556" max="13556" width="24.7265625" style="1" customWidth="1"/>
    <col min="13557" max="13557" width="22.7265625" style="1" customWidth="1"/>
    <col min="13558" max="13558" width="8.7265625" style="1"/>
    <col min="13559" max="13559" width="17.453125" style="1" customWidth="1"/>
    <col min="13560" max="13560" width="8.7265625" style="1"/>
    <col min="13561" max="13561" width="14.7265625" style="1" bestFit="1" customWidth="1"/>
    <col min="13562" max="13810" width="8.7265625" style="1"/>
    <col min="13811" max="13811" width="28.81640625" style="1" customWidth="1"/>
    <col min="13812" max="13812" width="24.7265625" style="1" customWidth="1"/>
    <col min="13813" max="13813" width="22.7265625" style="1" customWidth="1"/>
    <col min="13814" max="13814" width="8.7265625" style="1"/>
    <col min="13815" max="13815" width="17.453125" style="1" customWidth="1"/>
    <col min="13816" max="13816" width="8.7265625" style="1"/>
    <col min="13817" max="13817" width="14.7265625" style="1" bestFit="1" customWidth="1"/>
    <col min="13818" max="14066" width="8.7265625" style="1"/>
    <col min="14067" max="14067" width="28.81640625" style="1" customWidth="1"/>
    <col min="14068" max="14068" width="24.7265625" style="1" customWidth="1"/>
    <col min="14069" max="14069" width="22.7265625" style="1" customWidth="1"/>
    <col min="14070" max="14070" width="8.7265625" style="1"/>
    <col min="14071" max="14071" width="17.453125" style="1" customWidth="1"/>
    <col min="14072" max="14072" width="8.7265625" style="1"/>
    <col min="14073" max="14073" width="14.7265625" style="1" bestFit="1" customWidth="1"/>
    <col min="14074" max="14322" width="8.7265625" style="1"/>
    <col min="14323" max="14323" width="28.81640625" style="1" customWidth="1"/>
    <col min="14324" max="14324" width="24.7265625" style="1" customWidth="1"/>
    <col min="14325" max="14325" width="22.7265625" style="1" customWidth="1"/>
    <col min="14326" max="14326" width="8.7265625" style="1"/>
    <col min="14327" max="14327" width="17.453125" style="1" customWidth="1"/>
    <col min="14328" max="14328" width="8.7265625" style="1"/>
    <col min="14329" max="14329" width="14.7265625" style="1" bestFit="1" customWidth="1"/>
    <col min="14330" max="14578" width="8.7265625" style="1"/>
    <col min="14579" max="14579" width="28.81640625" style="1" customWidth="1"/>
    <col min="14580" max="14580" width="24.7265625" style="1" customWidth="1"/>
    <col min="14581" max="14581" width="22.7265625" style="1" customWidth="1"/>
    <col min="14582" max="14582" width="8.7265625" style="1"/>
    <col min="14583" max="14583" width="17.453125" style="1" customWidth="1"/>
    <col min="14584" max="14584" width="8.7265625" style="1"/>
    <col min="14585" max="14585" width="14.7265625" style="1" bestFit="1" customWidth="1"/>
    <col min="14586" max="14834" width="8.7265625" style="1"/>
    <col min="14835" max="14835" width="28.81640625" style="1" customWidth="1"/>
    <col min="14836" max="14836" width="24.7265625" style="1" customWidth="1"/>
    <col min="14837" max="14837" width="22.7265625" style="1" customWidth="1"/>
    <col min="14838" max="14838" width="8.7265625" style="1"/>
    <col min="14839" max="14839" width="17.453125" style="1" customWidth="1"/>
    <col min="14840" max="14840" width="8.7265625" style="1"/>
    <col min="14841" max="14841" width="14.7265625" style="1" bestFit="1" customWidth="1"/>
    <col min="14842" max="15090" width="8.7265625" style="1"/>
    <col min="15091" max="15091" width="28.81640625" style="1" customWidth="1"/>
    <col min="15092" max="15092" width="24.7265625" style="1" customWidth="1"/>
    <col min="15093" max="15093" width="22.7265625" style="1" customWidth="1"/>
    <col min="15094" max="15094" width="8.7265625" style="1"/>
    <col min="15095" max="15095" width="17.453125" style="1" customWidth="1"/>
    <col min="15096" max="15096" width="8.7265625" style="1"/>
    <col min="15097" max="15097" width="14.7265625" style="1" bestFit="1" customWidth="1"/>
    <col min="15098" max="15346" width="8.7265625" style="1"/>
    <col min="15347" max="15347" width="28.81640625" style="1" customWidth="1"/>
    <col min="15348" max="15348" width="24.7265625" style="1" customWidth="1"/>
    <col min="15349" max="15349" width="22.7265625" style="1" customWidth="1"/>
    <col min="15350" max="15350" width="8.7265625" style="1"/>
    <col min="15351" max="15351" width="17.453125" style="1" customWidth="1"/>
    <col min="15352" max="15352" width="8.7265625" style="1"/>
    <col min="15353" max="15353" width="14.7265625" style="1" bestFit="1" customWidth="1"/>
    <col min="15354" max="15602" width="8.7265625" style="1"/>
    <col min="15603" max="15603" width="28.81640625" style="1" customWidth="1"/>
    <col min="15604" max="15604" width="24.7265625" style="1" customWidth="1"/>
    <col min="15605" max="15605" width="22.7265625" style="1" customWidth="1"/>
    <col min="15606" max="15606" width="8.7265625" style="1"/>
    <col min="15607" max="15607" width="17.453125" style="1" customWidth="1"/>
    <col min="15608" max="15608" width="8.7265625" style="1"/>
    <col min="15609" max="15609" width="14.7265625" style="1" bestFit="1" customWidth="1"/>
    <col min="15610" max="15858" width="8.7265625" style="1"/>
    <col min="15859" max="15859" width="28.81640625" style="1" customWidth="1"/>
    <col min="15860" max="15860" width="24.7265625" style="1" customWidth="1"/>
    <col min="15861" max="15861" width="22.7265625" style="1" customWidth="1"/>
    <col min="15862" max="15862" width="8.7265625" style="1"/>
    <col min="15863" max="15863" width="17.453125" style="1" customWidth="1"/>
    <col min="15864" max="15864" width="8.7265625" style="1"/>
    <col min="15865" max="15865" width="14.7265625" style="1" bestFit="1" customWidth="1"/>
    <col min="15866" max="16114" width="8.7265625" style="1"/>
    <col min="16115" max="16115" width="28.81640625" style="1" customWidth="1"/>
    <col min="16116" max="16116" width="24.7265625" style="1" customWidth="1"/>
    <col min="16117" max="16117" width="22.7265625" style="1" customWidth="1"/>
    <col min="16118" max="16118" width="8.7265625" style="1"/>
    <col min="16119" max="16119" width="17.453125" style="1" customWidth="1"/>
    <col min="16120" max="16120" width="8.7265625" style="1"/>
    <col min="16121" max="16121" width="14.7265625" style="1" bestFit="1" customWidth="1"/>
    <col min="16122" max="16384" width="8.7265625" style="1"/>
  </cols>
  <sheetData>
    <row r="1" spans="2:14" ht="12.75" customHeight="1" x14ac:dyDescent="0.25">
      <c r="C1" s="1"/>
      <c r="D1" s="120"/>
      <c r="E1" s="3"/>
      <c r="F1" s="1"/>
      <c r="G1" s="1"/>
      <c r="H1" s="3"/>
      <c r="I1" s="3"/>
      <c r="J1" s="1"/>
      <c r="K1" s="1"/>
      <c r="L1" s="3"/>
      <c r="M1" s="3"/>
      <c r="N1" s="1"/>
    </row>
    <row r="2" spans="2:14" ht="12.75" customHeight="1" x14ac:dyDescent="0.35">
      <c r="B2" s="78" t="s">
        <v>25</v>
      </c>
      <c r="C2" s="1"/>
      <c r="D2" s="120"/>
      <c r="E2" s="149"/>
      <c r="F2" s="1"/>
      <c r="G2" s="1"/>
      <c r="H2" s="149"/>
      <c r="I2" s="3"/>
      <c r="J2" s="1"/>
      <c r="K2" s="149"/>
      <c r="L2" s="3"/>
      <c r="M2" s="3"/>
      <c r="N2" s="149"/>
    </row>
    <row r="3" spans="2:14" ht="12.75" customHeight="1" x14ac:dyDescent="0.25">
      <c r="C3" s="1"/>
      <c r="D3" s="120"/>
      <c r="E3" s="3"/>
      <c r="F3" s="1"/>
      <c r="G3" s="1"/>
      <c r="H3" s="3"/>
      <c r="I3" s="3"/>
      <c r="J3" s="1"/>
      <c r="K3" s="1"/>
      <c r="L3" s="3"/>
      <c r="M3" s="3"/>
      <c r="N3" s="1"/>
    </row>
    <row r="4" spans="2:14" ht="15" customHeight="1" x14ac:dyDescent="0.3">
      <c r="B4" s="481" t="s">
        <v>406</v>
      </c>
      <c r="C4" s="481"/>
      <c r="D4" s="481"/>
      <c r="E4" s="481"/>
      <c r="F4" s="481"/>
      <c r="G4" s="481"/>
      <c r="H4" s="481"/>
      <c r="I4" s="481"/>
      <c r="J4" s="481"/>
      <c r="K4" s="481"/>
      <c r="L4" s="481"/>
      <c r="M4" s="481"/>
      <c r="N4" s="121"/>
    </row>
    <row r="5" spans="2:14" ht="12.75" customHeight="1" x14ac:dyDescent="0.25">
      <c r="B5" s="123"/>
      <c r="C5" s="124"/>
      <c r="D5" s="123"/>
      <c r="E5" s="123"/>
      <c r="F5" s="124"/>
      <c r="G5" s="125"/>
      <c r="H5" s="125"/>
      <c r="I5" s="124"/>
      <c r="J5" s="125"/>
      <c r="K5" s="125"/>
      <c r="L5" s="124"/>
      <c r="M5" s="125"/>
      <c r="N5" s="125"/>
    </row>
    <row r="6" spans="2:14" ht="15" customHeight="1" x14ac:dyDescent="0.3">
      <c r="B6" s="123"/>
      <c r="C6" s="124"/>
      <c r="D6" s="482" t="s">
        <v>4</v>
      </c>
      <c r="E6" s="482"/>
      <c r="F6" s="126"/>
      <c r="G6" s="483" t="s">
        <v>5</v>
      </c>
      <c r="H6" s="483"/>
      <c r="I6" s="126"/>
      <c r="J6" s="483" t="s">
        <v>26</v>
      </c>
      <c r="K6" s="483"/>
      <c r="L6" s="126"/>
      <c r="M6" s="483" t="s">
        <v>3</v>
      </c>
      <c r="N6" s="483"/>
    </row>
    <row r="7" spans="2:14" ht="15" customHeight="1" x14ac:dyDescent="0.25">
      <c r="B7" s="123"/>
      <c r="C7" s="124"/>
      <c r="D7" s="475" t="s">
        <v>268</v>
      </c>
      <c r="E7" s="475"/>
      <c r="F7" s="3"/>
      <c r="G7" s="475" t="s">
        <v>267</v>
      </c>
      <c r="H7" s="475"/>
      <c r="I7" s="3"/>
      <c r="J7" s="475" t="s">
        <v>265</v>
      </c>
      <c r="K7" s="475"/>
      <c r="L7" s="3"/>
      <c r="M7" s="475" t="s">
        <v>270</v>
      </c>
      <c r="N7" s="475"/>
    </row>
    <row r="8" spans="2:14" ht="22.5" customHeight="1" thickBot="1" x14ac:dyDescent="0.35">
      <c r="B8" s="130"/>
      <c r="C8" s="131"/>
      <c r="D8" s="10" t="s">
        <v>24</v>
      </c>
      <c r="E8" s="132" t="s">
        <v>2</v>
      </c>
      <c r="F8" s="131"/>
      <c r="G8" s="133" t="s">
        <v>24</v>
      </c>
      <c r="H8" s="132" t="s">
        <v>2</v>
      </c>
      <c r="I8" s="131"/>
      <c r="J8" s="133" t="s">
        <v>24</v>
      </c>
      <c r="K8" s="132" t="s">
        <v>2</v>
      </c>
      <c r="L8" s="131"/>
      <c r="M8" s="133" t="s">
        <v>24</v>
      </c>
      <c r="N8" s="132" t="s">
        <v>2</v>
      </c>
    </row>
    <row r="9" spans="2:14" s="158" customFormat="1" ht="15" customHeight="1" x14ac:dyDescent="0.25">
      <c r="B9" s="411" t="s">
        <v>7</v>
      </c>
      <c r="C9" s="135"/>
      <c r="D9" s="146">
        <v>44</v>
      </c>
      <c r="E9" s="398">
        <f>D9/RIGHT(D$7,LEN(D$7)-FIND("=",D$7))</f>
        <v>0.83018867924528306</v>
      </c>
      <c r="F9" s="135"/>
      <c r="G9" s="412">
        <v>93</v>
      </c>
      <c r="H9" s="398">
        <f>G9/RIGHT(G$7,LEN(G$7)-FIND("=",G$7))</f>
        <v>0.85321100917431192</v>
      </c>
      <c r="I9" s="135"/>
      <c r="J9" s="413">
        <v>2</v>
      </c>
      <c r="K9" s="398">
        <f>J9/RIGHT(J$7,LEN(J$7)-FIND("=",J$7))</f>
        <v>0.66666666666666663</v>
      </c>
      <c r="L9" s="135"/>
      <c r="M9" s="413">
        <f>SUM(D9,G9,J9)</f>
        <v>139</v>
      </c>
      <c r="N9" s="398">
        <f>M9/RIGHT(M$7,LEN(M$7)-FIND("=",M$7))</f>
        <v>0.84242424242424241</v>
      </c>
    </row>
    <row r="10" spans="2:14" s="158" customFormat="1" ht="15" customHeight="1" x14ac:dyDescent="0.25">
      <c r="B10" s="414" t="s">
        <v>201</v>
      </c>
      <c r="C10" s="135"/>
      <c r="D10" s="415">
        <v>36</v>
      </c>
      <c r="E10" s="398">
        <f t="shared" ref="E10:E15" si="0">D10/RIGHT(D$7,LEN(D$7)-FIND("=",D$7))</f>
        <v>0.67924528301886788</v>
      </c>
      <c r="F10" s="135"/>
      <c r="G10" s="339">
        <v>90</v>
      </c>
      <c r="H10" s="398">
        <f t="shared" ref="H10:H15" si="1">G10/RIGHT(G$7,LEN(G$7)-FIND("=",G$7))</f>
        <v>0.82568807339449546</v>
      </c>
      <c r="I10" s="135"/>
      <c r="J10" s="415">
        <v>2</v>
      </c>
      <c r="K10" s="398">
        <f t="shared" ref="K10:K15" si="2">J10/RIGHT(J$7,LEN(J$7)-FIND("=",J$7))</f>
        <v>0.66666666666666663</v>
      </c>
      <c r="L10" s="135"/>
      <c r="M10" s="415">
        <f>SUM(D10,G10,J10)</f>
        <v>128</v>
      </c>
      <c r="N10" s="398">
        <f t="shared" ref="N10:N15" si="3">M10/RIGHT(M$7,LEN(M$7)-FIND("=",M$7))</f>
        <v>0.77575757575757576</v>
      </c>
    </row>
    <row r="11" spans="2:14" ht="15" customHeight="1" x14ac:dyDescent="0.25">
      <c r="B11" s="135" t="s">
        <v>178</v>
      </c>
      <c r="C11" s="135"/>
      <c r="D11" s="146">
        <v>36</v>
      </c>
      <c r="E11" s="398">
        <f t="shared" si="0"/>
        <v>0.67924528301886788</v>
      </c>
      <c r="F11" s="135"/>
      <c r="G11" s="148">
        <v>64</v>
      </c>
      <c r="H11" s="398">
        <f t="shared" si="1"/>
        <v>0.58715596330275233</v>
      </c>
      <c r="I11" s="135"/>
      <c r="J11" s="146">
        <v>1</v>
      </c>
      <c r="K11" s="398">
        <f t="shared" si="2"/>
        <v>0.33333333333333331</v>
      </c>
      <c r="L11" s="135"/>
      <c r="M11" s="146">
        <f t="shared" ref="M11:M15" si="4">SUM(D11,G11,J11)</f>
        <v>101</v>
      </c>
      <c r="N11" s="398">
        <f t="shared" si="3"/>
        <v>0.61212121212121207</v>
      </c>
    </row>
    <row r="12" spans="2:14" ht="15" customHeight="1" x14ac:dyDescent="0.25">
      <c r="B12" s="414" t="s">
        <v>8</v>
      </c>
      <c r="C12" s="135"/>
      <c r="D12" s="415">
        <v>11</v>
      </c>
      <c r="E12" s="398">
        <f t="shared" si="0"/>
        <v>0.20754716981132076</v>
      </c>
      <c r="F12" s="135"/>
      <c r="G12" s="339">
        <v>51</v>
      </c>
      <c r="H12" s="398">
        <f t="shared" si="1"/>
        <v>0.46788990825688076</v>
      </c>
      <c r="I12" s="135"/>
      <c r="J12" s="415">
        <v>2</v>
      </c>
      <c r="K12" s="398">
        <f t="shared" si="2"/>
        <v>0.66666666666666663</v>
      </c>
      <c r="L12" s="135"/>
      <c r="M12" s="416">
        <f>SUM(D12,G12,J12)</f>
        <v>64</v>
      </c>
      <c r="N12" s="398">
        <f t="shared" si="3"/>
        <v>0.38787878787878788</v>
      </c>
    </row>
    <row r="13" spans="2:14" s="158" customFormat="1" ht="15" customHeight="1" x14ac:dyDescent="0.25">
      <c r="B13" s="135" t="s">
        <v>219</v>
      </c>
      <c r="C13" s="135"/>
      <c r="D13" s="146">
        <v>15</v>
      </c>
      <c r="E13" s="398">
        <f t="shared" si="0"/>
        <v>0.28301886792452829</v>
      </c>
      <c r="F13" s="135"/>
      <c r="G13" s="148">
        <v>36</v>
      </c>
      <c r="H13" s="398">
        <f t="shared" si="1"/>
        <v>0.33027522935779818</v>
      </c>
      <c r="I13" s="135"/>
      <c r="J13" s="146">
        <v>1</v>
      </c>
      <c r="K13" s="398">
        <f t="shared" si="2"/>
        <v>0.33333333333333331</v>
      </c>
      <c r="L13" s="135"/>
      <c r="M13" s="146">
        <f t="shared" ref="M13" si="5">SUM(D13,G13,J13)</f>
        <v>52</v>
      </c>
      <c r="N13" s="398">
        <f t="shared" si="3"/>
        <v>0.31515151515151513</v>
      </c>
    </row>
    <row r="14" spans="2:14" ht="15" customHeight="1" x14ac:dyDescent="0.25">
      <c r="B14" s="138" t="s">
        <v>122</v>
      </c>
      <c r="C14" s="135"/>
      <c r="D14" s="139">
        <v>6</v>
      </c>
      <c r="E14" s="398">
        <f t="shared" si="0"/>
        <v>0.11320754716981132</v>
      </c>
      <c r="F14" s="135"/>
      <c r="G14" s="141">
        <v>36</v>
      </c>
      <c r="H14" s="398">
        <f t="shared" si="1"/>
        <v>0.33027522935779818</v>
      </c>
      <c r="I14" s="135"/>
      <c r="J14" s="139">
        <v>2</v>
      </c>
      <c r="K14" s="398">
        <f t="shared" si="2"/>
        <v>0.66666666666666663</v>
      </c>
      <c r="L14" s="135"/>
      <c r="M14" s="139">
        <f t="shared" ref="M14" si="6">SUM(D14,G14,J14)</f>
        <v>44</v>
      </c>
      <c r="N14" s="398">
        <f t="shared" si="3"/>
        <v>0.26666666666666666</v>
      </c>
    </row>
    <row r="15" spans="2:14" ht="15" customHeight="1" thickBot="1" x14ac:dyDescent="0.3">
      <c r="B15" s="170" t="s">
        <v>9</v>
      </c>
      <c r="C15" s="135"/>
      <c r="D15" s="192">
        <v>11</v>
      </c>
      <c r="E15" s="407">
        <f t="shared" si="0"/>
        <v>0.20754716981132076</v>
      </c>
      <c r="F15" s="135"/>
      <c r="G15" s="191">
        <v>23</v>
      </c>
      <c r="H15" s="407">
        <f t="shared" si="1"/>
        <v>0.21100917431192662</v>
      </c>
      <c r="I15" s="135"/>
      <c r="J15" s="192">
        <v>0</v>
      </c>
      <c r="K15" s="407">
        <f t="shared" si="2"/>
        <v>0</v>
      </c>
      <c r="L15" s="135"/>
      <c r="M15" s="192">
        <f t="shared" si="4"/>
        <v>34</v>
      </c>
      <c r="N15" s="407">
        <f t="shared" si="3"/>
        <v>0.20606060606060606</v>
      </c>
    </row>
    <row r="16" spans="2:14" ht="12" customHeight="1" thickTop="1" x14ac:dyDescent="0.25">
      <c r="C16" s="1"/>
      <c r="D16" s="120"/>
      <c r="E16" s="155"/>
      <c r="F16" s="156"/>
      <c r="G16" s="156"/>
      <c r="H16" s="155"/>
      <c r="I16" s="155"/>
      <c r="J16" s="156"/>
      <c r="K16" s="156"/>
      <c r="L16" s="79"/>
      <c r="M16" s="79"/>
      <c r="N16" s="1"/>
    </row>
    <row r="17" spans="2:14" ht="12" customHeight="1" x14ac:dyDescent="0.25">
      <c r="B17" s="471" t="s">
        <v>203</v>
      </c>
      <c r="C17" s="471"/>
      <c r="D17" s="471"/>
      <c r="E17" s="471"/>
      <c r="F17" s="471"/>
      <c r="G17" s="471"/>
      <c r="H17" s="471"/>
      <c r="I17" s="471"/>
      <c r="J17" s="471"/>
      <c r="K17" s="471"/>
      <c r="L17" s="471"/>
      <c r="M17" s="471"/>
      <c r="N17" s="1"/>
    </row>
    <row r="18" spans="2:14" ht="12" customHeight="1" x14ac:dyDescent="0.25">
      <c r="B18" s="157" t="s">
        <v>46</v>
      </c>
      <c r="C18" s="1"/>
      <c r="D18" s="120"/>
      <c r="E18" s="157"/>
      <c r="F18" s="157"/>
      <c r="G18" s="158"/>
      <c r="H18" s="157"/>
      <c r="I18" s="157"/>
      <c r="J18" s="157"/>
      <c r="K18" s="158"/>
      <c r="L18" s="107"/>
      <c r="M18" s="107"/>
      <c r="N18" s="1"/>
    </row>
    <row r="19" spans="2:14" ht="24" customHeight="1" x14ac:dyDescent="0.25">
      <c r="B19" s="502" t="s">
        <v>169</v>
      </c>
      <c r="C19" s="502"/>
      <c r="D19" s="502"/>
      <c r="E19" s="502"/>
      <c r="F19" s="502"/>
      <c r="G19" s="502"/>
      <c r="H19" s="502"/>
      <c r="I19" s="502"/>
      <c r="J19" s="502"/>
      <c r="K19" s="502"/>
      <c r="L19" s="502"/>
      <c r="M19" s="502"/>
      <c r="N19" s="502"/>
    </row>
    <row r="20" spans="2:14" ht="12" customHeight="1" x14ac:dyDescent="0.25">
      <c r="B20" s="107"/>
      <c r="C20" s="1"/>
      <c r="D20" s="120"/>
      <c r="E20" s="107"/>
      <c r="F20" s="107"/>
      <c r="G20" s="107"/>
      <c r="H20" s="107"/>
      <c r="I20" s="107"/>
      <c r="J20" s="107"/>
      <c r="K20" s="107"/>
      <c r="L20" s="107"/>
      <c r="M20" s="107"/>
      <c r="N20" s="1"/>
    </row>
    <row r="21" spans="2:14" ht="12" customHeight="1" x14ac:dyDescent="0.25">
      <c r="B21" s="473" t="s">
        <v>335</v>
      </c>
      <c r="C21" s="473"/>
      <c r="D21" s="473"/>
      <c r="E21" s="473"/>
      <c r="F21" s="473"/>
      <c r="G21" s="473"/>
      <c r="H21" s="473"/>
      <c r="I21" s="473"/>
      <c r="J21" s="473"/>
      <c r="K21" s="473"/>
      <c r="L21" s="473"/>
      <c r="M21" s="473"/>
      <c r="N21" s="1"/>
    </row>
    <row r="22" spans="2:14" ht="12.5" x14ac:dyDescent="0.25">
      <c r="C22" s="1"/>
      <c r="E22" s="158"/>
      <c r="F22" s="1"/>
      <c r="G22" s="1"/>
      <c r="H22" s="1"/>
      <c r="I22" s="1"/>
      <c r="J22" s="1"/>
      <c r="K22" s="1"/>
      <c r="L22" s="1"/>
      <c r="M22" s="1"/>
      <c r="N22" s="1"/>
    </row>
    <row r="23" spans="2:14" ht="12.5" x14ac:dyDescent="0.25">
      <c r="C23" s="1"/>
      <c r="E23" s="158"/>
      <c r="F23" s="1"/>
      <c r="G23" s="1"/>
      <c r="H23" s="1"/>
      <c r="I23" s="1"/>
      <c r="J23" s="1"/>
      <c r="K23" s="1"/>
      <c r="L23" s="1"/>
      <c r="M23" s="1"/>
      <c r="N23" s="1"/>
    </row>
    <row r="24" spans="2:14" ht="12.5" x14ac:dyDescent="0.25">
      <c r="C24" s="1"/>
      <c r="E24" s="158"/>
      <c r="F24" s="1"/>
      <c r="G24" s="1"/>
      <c r="H24" s="1"/>
      <c r="I24" s="1"/>
      <c r="J24" s="1"/>
      <c r="K24" s="1"/>
      <c r="L24" s="1"/>
      <c r="M24" s="1"/>
      <c r="N24" s="1"/>
    </row>
    <row r="25" spans="2:14" ht="12.5" x14ac:dyDescent="0.25">
      <c r="C25" s="1"/>
      <c r="E25" s="158"/>
      <c r="F25" s="1"/>
      <c r="G25" s="1"/>
      <c r="H25" s="1"/>
      <c r="I25" s="1"/>
      <c r="J25" s="1"/>
      <c r="K25" s="1"/>
      <c r="L25" s="1"/>
      <c r="M25" s="1"/>
      <c r="N25" s="1"/>
    </row>
    <row r="26" spans="2:14" ht="12.5" x14ac:dyDescent="0.25">
      <c r="C26" s="1"/>
      <c r="E26" s="158"/>
      <c r="F26" s="1"/>
      <c r="G26" s="1"/>
      <c r="H26" s="1"/>
      <c r="I26" s="1"/>
      <c r="J26" s="1"/>
      <c r="K26" s="1"/>
      <c r="L26" s="1"/>
      <c r="M26" s="1"/>
      <c r="N26" s="1"/>
    </row>
    <row r="27" spans="2:14" ht="12.5" x14ac:dyDescent="0.25">
      <c r="C27" s="1"/>
      <c r="E27" s="158"/>
      <c r="F27" s="1"/>
      <c r="G27" s="1"/>
      <c r="H27" s="1"/>
      <c r="I27" s="1"/>
      <c r="J27" s="1"/>
      <c r="K27" s="1"/>
      <c r="L27" s="1"/>
      <c r="M27" s="1"/>
      <c r="N27" s="1"/>
    </row>
    <row r="28" spans="2:14" ht="12.5" x14ac:dyDescent="0.25">
      <c r="C28" s="1"/>
      <c r="E28" s="158"/>
      <c r="F28" s="1"/>
      <c r="G28" s="1"/>
      <c r="H28" s="1"/>
      <c r="I28" s="1"/>
      <c r="J28" s="1"/>
      <c r="K28" s="1"/>
      <c r="L28" s="1"/>
      <c r="M28" s="1"/>
      <c r="N28" s="1"/>
    </row>
    <row r="29" spans="2:14" ht="12.5" x14ac:dyDescent="0.25">
      <c r="C29" s="1"/>
      <c r="E29" s="158"/>
      <c r="F29" s="1"/>
      <c r="G29" s="1"/>
      <c r="H29" s="1"/>
      <c r="I29" s="1"/>
      <c r="J29" s="1"/>
      <c r="K29" s="1"/>
      <c r="L29" s="1"/>
      <c r="M29" s="1"/>
      <c r="N29" s="1"/>
    </row>
    <row r="30" spans="2:14" ht="12.5" x14ac:dyDescent="0.25">
      <c r="C30" s="1"/>
      <c r="E30" s="158"/>
      <c r="F30" s="1"/>
      <c r="G30" s="1"/>
      <c r="H30" s="1"/>
      <c r="I30" s="1"/>
      <c r="J30" s="1"/>
      <c r="K30" s="1"/>
      <c r="L30" s="1"/>
      <c r="M30" s="1"/>
      <c r="N30" s="1"/>
    </row>
    <row r="31" spans="2:14" ht="12.5" x14ac:dyDescent="0.25">
      <c r="C31" s="1"/>
      <c r="E31" s="158"/>
      <c r="F31" s="1"/>
      <c r="G31" s="1"/>
      <c r="H31" s="1"/>
      <c r="I31" s="1"/>
      <c r="J31" s="1"/>
      <c r="K31" s="1"/>
      <c r="L31" s="1"/>
      <c r="M31" s="1"/>
      <c r="N31" s="1"/>
    </row>
    <row r="32" spans="2:14" ht="12.5" x14ac:dyDescent="0.25">
      <c r="C32" s="1"/>
      <c r="E32" s="158"/>
      <c r="F32" s="1"/>
      <c r="G32" s="1"/>
      <c r="H32" s="1"/>
      <c r="I32" s="1"/>
      <c r="J32" s="1"/>
      <c r="K32" s="1"/>
      <c r="L32" s="1"/>
      <c r="M32" s="1"/>
      <c r="N32" s="1"/>
    </row>
    <row r="33" spans="1:14" ht="12.5" x14ac:dyDescent="0.25">
      <c r="C33" s="1"/>
      <c r="E33" s="158"/>
      <c r="F33" s="1"/>
      <c r="G33" s="1"/>
      <c r="H33" s="1"/>
      <c r="I33" s="1"/>
      <c r="J33" s="1"/>
      <c r="K33" s="1"/>
      <c r="L33" s="1"/>
      <c r="M33" s="1"/>
      <c r="N33" s="1"/>
    </row>
    <row r="34" spans="1:14" ht="12.5" x14ac:dyDescent="0.25">
      <c r="C34" s="1"/>
      <c r="E34" s="158"/>
      <c r="F34" s="1"/>
      <c r="G34" s="1"/>
      <c r="H34" s="1"/>
      <c r="I34" s="1"/>
      <c r="J34" s="1"/>
      <c r="K34" s="1"/>
      <c r="L34" s="1"/>
      <c r="M34" s="1"/>
      <c r="N34" s="1"/>
    </row>
    <row r="35" spans="1:14" ht="12.5" x14ac:dyDescent="0.25">
      <c r="C35" s="1"/>
      <c r="E35" s="158"/>
      <c r="F35" s="1"/>
      <c r="G35" s="1"/>
      <c r="H35" s="1"/>
      <c r="I35" s="1"/>
      <c r="J35" s="1"/>
      <c r="K35" s="1"/>
      <c r="L35" s="1"/>
      <c r="M35" s="1"/>
      <c r="N35" s="1"/>
    </row>
    <row r="36" spans="1:14" ht="12.5" x14ac:dyDescent="0.25">
      <c r="C36" s="1"/>
      <c r="E36" s="158"/>
      <c r="F36" s="1"/>
      <c r="G36" s="1"/>
      <c r="H36" s="1"/>
      <c r="I36" s="1"/>
      <c r="J36" s="1"/>
      <c r="K36" s="1"/>
      <c r="L36" s="1"/>
      <c r="M36" s="1"/>
      <c r="N36" s="1"/>
    </row>
    <row r="37" spans="1:14" ht="12.5" x14ac:dyDescent="0.25">
      <c r="C37" s="1"/>
      <c r="E37" s="158"/>
      <c r="F37" s="1"/>
      <c r="G37" s="1"/>
      <c r="H37" s="1"/>
      <c r="I37" s="1"/>
      <c r="J37" s="1"/>
      <c r="K37" s="1"/>
      <c r="L37" s="1"/>
      <c r="M37" s="1"/>
      <c r="N37" s="1"/>
    </row>
    <row r="38" spans="1:14" ht="12.5" x14ac:dyDescent="0.25">
      <c r="C38" s="1"/>
      <c r="E38" s="158"/>
      <c r="F38" s="1"/>
      <c r="G38" s="1"/>
      <c r="H38" s="1"/>
      <c r="I38" s="1"/>
      <c r="J38" s="1"/>
      <c r="K38" s="1"/>
      <c r="L38" s="1"/>
      <c r="M38" s="1"/>
      <c r="N38" s="1"/>
    </row>
    <row r="39" spans="1:14" ht="12.5" x14ac:dyDescent="0.25">
      <c r="C39" s="1"/>
      <c r="E39" s="158"/>
      <c r="F39" s="1"/>
      <c r="G39" s="1"/>
      <c r="H39" s="1"/>
      <c r="I39" s="1"/>
      <c r="J39" s="1"/>
      <c r="K39" s="1"/>
      <c r="L39" s="1"/>
      <c r="M39" s="1"/>
      <c r="N39" s="1"/>
    </row>
    <row r="40" spans="1:14" ht="12.5" x14ac:dyDescent="0.25">
      <c r="C40" s="1"/>
      <c r="E40" s="158"/>
      <c r="F40" s="1"/>
      <c r="G40" s="1"/>
      <c r="H40" s="1"/>
      <c r="I40" s="1"/>
      <c r="J40" s="1"/>
      <c r="K40" s="1"/>
      <c r="L40" s="1"/>
      <c r="M40" s="1"/>
      <c r="N40" s="1"/>
    </row>
    <row r="41" spans="1:14" ht="12" customHeight="1" x14ac:dyDescent="0.25">
      <c r="C41" s="1"/>
      <c r="E41" s="158"/>
      <c r="F41" s="1"/>
      <c r="G41" s="1"/>
      <c r="H41" s="1"/>
      <c r="I41" s="1"/>
      <c r="J41" s="1"/>
      <c r="K41" s="1"/>
      <c r="L41" s="1"/>
      <c r="M41" s="1"/>
      <c r="N41" s="1"/>
    </row>
    <row r="42" spans="1:14" ht="15" customHeight="1" x14ac:dyDescent="0.35">
      <c r="A42"/>
      <c r="B42" s="512" t="s">
        <v>179</v>
      </c>
      <c r="C42" s="512"/>
      <c r="D42" s="512"/>
      <c r="E42" s="512"/>
      <c r="F42" s="512"/>
      <c r="G42" s="512"/>
      <c r="H42" s="512"/>
      <c r="I42" s="512"/>
      <c r="J42" s="512"/>
      <c r="K42" s="512"/>
      <c r="L42" s="512"/>
      <c r="M42" s="512"/>
      <c r="N42" s="160"/>
    </row>
    <row r="43" spans="1:14" ht="12.75" customHeight="1" x14ac:dyDescent="0.35">
      <c r="A43"/>
      <c r="B43"/>
      <c r="C43"/>
      <c r="D43"/>
      <c r="E43"/>
      <c r="F43"/>
    </row>
    <row r="44" spans="1:14" ht="15" customHeight="1" thickBot="1" x14ac:dyDescent="0.4">
      <c r="A44"/>
      <c r="B44" s="161" t="s">
        <v>87</v>
      </c>
      <c r="C44" s="21"/>
      <c r="D44" s="162" t="s">
        <v>24</v>
      </c>
      <c r="E44" s="163"/>
      <c r="F44"/>
    </row>
    <row r="45" spans="1:14" ht="15" customHeight="1" x14ac:dyDescent="0.35">
      <c r="A45"/>
      <c r="B45" s="233" t="s">
        <v>188</v>
      </c>
      <c r="C45" s="166"/>
      <c r="D45" s="166">
        <v>8</v>
      </c>
      <c r="E45" s="21"/>
      <c r="F45"/>
    </row>
    <row r="46" spans="1:14" ht="15" customHeight="1" x14ac:dyDescent="0.35">
      <c r="A46"/>
      <c r="B46" s="233" t="s">
        <v>7</v>
      </c>
      <c r="C46" s="166"/>
      <c r="D46" s="166">
        <v>3</v>
      </c>
      <c r="E46" s="2"/>
      <c r="F46"/>
    </row>
    <row r="47" spans="1:14" ht="15" customHeight="1" x14ac:dyDescent="0.35">
      <c r="A47"/>
      <c r="B47" s="233" t="s">
        <v>123</v>
      </c>
      <c r="C47" s="166"/>
      <c r="D47" s="166">
        <v>4</v>
      </c>
      <c r="E47" s="2"/>
      <c r="F47"/>
    </row>
    <row r="48" spans="1:14" ht="15" customHeight="1" x14ac:dyDescent="0.35">
      <c r="A48"/>
      <c r="B48" s="233" t="s">
        <v>124</v>
      </c>
      <c r="C48" s="166"/>
      <c r="D48" s="166">
        <v>5</v>
      </c>
      <c r="E48" s="2"/>
      <c r="F48"/>
    </row>
    <row r="49" spans="1:14" ht="15" customHeight="1" x14ac:dyDescent="0.35">
      <c r="A49"/>
      <c r="B49" s="233" t="s">
        <v>125</v>
      </c>
      <c r="C49" s="166"/>
      <c r="D49" s="166">
        <v>4</v>
      </c>
      <c r="E49" s="2"/>
      <c r="F49"/>
    </row>
    <row r="50" spans="1:14" ht="15" customHeight="1" x14ac:dyDescent="0.35">
      <c r="A50"/>
      <c r="B50" s="233" t="s">
        <v>162</v>
      </c>
      <c r="C50" s="166"/>
      <c r="D50" s="166">
        <v>4</v>
      </c>
      <c r="E50" s="2"/>
      <c r="F50"/>
    </row>
    <row r="51" spans="1:14" ht="15" customHeight="1" x14ac:dyDescent="0.35">
      <c r="A51"/>
      <c r="B51" s="233" t="s">
        <v>126</v>
      </c>
      <c r="C51" s="166"/>
      <c r="D51" s="166">
        <v>1</v>
      </c>
      <c r="E51" s="2"/>
      <c r="F51"/>
    </row>
    <row r="52" spans="1:14" ht="15" customHeight="1" x14ac:dyDescent="0.35">
      <c r="A52"/>
      <c r="B52" s="233" t="s">
        <v>127</v>
      </c>
      <c r="C52" s="166"/>
      <c r="D52" s="166">
        <v>1</v>
      </c>
      <c r="E52" s="2"/>
      <c r="F52"/>
    </row>
    <row r="53" spans="1:14" ht="15" customHeight="1" x14ac:dyDescent="0.35">
      <c r="A53"/>
      <c r="B53" s="233" t="s">
        <v>128</v>
      </c>
      <c r="C53" s="166"/>
      <c r="D53" s="166">
        <v>1</v>
      </c>
      <c r="E53" s="2"/>
      <c r="F53"/>
    </row>
    <row r="54" spans="1:14" ht="15" customHeight="1" x14ac:dyDescent="0.35">
      <c r="A54"/>
      <c r="B54" s="233" t="s">
        <v>160</v>
      </c>
      <c r="C54" s="166"/>
      <c r="D54" s="166">
        <v>2</v>
      </c>
      <c r="E54" s="2"/>
      <c r="F54"/>
    </row>
    <row r="55" spans="1:14" ht="15" customHeight="1" x14ac:dyDescent="0.35">
      <c r="A55"/>
      <c r="B55" s="233" t="s">
        <v>161</v>
      </c>
      <c r="C55" s="166"/>
      <c r="D55" s="166">
        <v>1</v>
      </c>
      <c r="E55" s="2"/>
      <c r="F55"/>
    </row>
    <row r="56" spans="1:14" ht="15" customHeight="1" x14ac:dyDescent="0.35">
      <c r="A56"/>
      <c r="B56" s="308" t="s">
        <v>129</v>
      </c>
      <c r="C56" s="166"/>
      <c r="D56" s="115">
        <v>1</v>
      </c>
      <c r="E56" s="115"/>
      <c r="F56"/>
    </row>
    <row r="57" spans="1:14" ht="15" customHeight="1" thickBot="1" x14ac:dyDescent="0.4">
      <c r="A57"/>
      <c r="B57" s="251" t="s">
        <v>121</v>
      </c>
      <c r="C57" s="166"/>
      <c r="D57" s="252">
        <v>1</v>
      </c>
      <c r="E57" s="115"/>
      <c r="F57"/>
    </row>
    <row r="58" spans="1:14" ht="12" customHeight="1" thickTop="1" x14ac:dyDescent="0.25">
      <c r="C58" s="1"/>
      <c r="D58" s="120"/>
      <c r="E58" s="155"/>
      <c r="F58" s="156"/>
      <c r="G58" s="156"/>
      <c r="H58" s="155"/>
      <c r="I58" s="155"/>
      <c r="J58" s="156"/>
      <c r="K58" s="156"/>
      <c r="L58" s="79"/>
      <c r="M58" s="79"/>
      <c r="N58" s="1"/>
    </row>
    <row r="59" spans="1:14" ht="12" customHeight="1" x14ac:dyDescent="0.25">
      <c r="B59" s="471" t="s">
        <v>66</v>
      </c>
      <c r="C59" s="471"/>
      <c r="D59" s="471"/>
      <c r="E59" s="471"/>
      <c r="F59" s="471"/>
      <c r="G59" s="471"/>
      <c r="H59" s="471"/>
      <c r="I59" s="471"/>
      <c r="J59" s="471"/>
      <c r="K59" s="471"/>
      <c r="L59" s="471"/>
      <c r="M59" s="471"/>
      <c r="N59" s="1"/>
    </row>
    <row r="60" spans="1:14" ht="12" customHeight="1" x14ac:dyDescent="0.25">
      <c r="B60" s="107"/>
      <c r="C60" s="1"/>
      <c r="D60" s="120"/>
      <c r="E60" s="107"/>
      <c r="F60" s="107"/>
      <c r="G60" s="107"/>
      <c r="H60" s="107"/>
      <c r="I60" s="107"/>
      <c r="J60" s="107"/>
      <c r="K60" s="107"/>
      <c r="L60" s="107"/>
      <c r="M60" s="107"/>
      <c r="N60" s="1"/>
    </row>
    <row r="61" spans="1:14" ht="12" customHeight="1" x14ac:dyDescent="0.25">
      <c r="B61" s="473" t="s">
        <v>67</v>
      </c>
      <c r="C61" s="473"/>
      <c r="D61" s="473"/>
      <c r="E61" s="473"/>
      <c r="F61" s="473"/>
      <c r="G61" s="473"/>
      <c r="H61" s="473"/>
      <c r="I61" s="473"/>
      <c r="J61" s="473"/>
      <c r="K61" s="473"/>
      <c r="L61" s="473"/>
      <c r="M61" s="473"/>
      <c r="N61" s="1"/>
    </row>
    <row r="62" spans="1:14" ht="15" customHeight="1" x14ac:dyDescent="0.35">
      <c r="A62"/>
      <c r="B62" s="109"/>
      <c r="C62"/>
      <c r="D62" s="109"/>
      <c r="E62" s="109"/>
      <c r="F62"/>
    </row>
    <row r="63" spans="1:14" ht="15" customHeight="1" x14ac:dyDescent="0.35">
      <c r="A63"/>
      <c r="B63" s="109"/>
      <c r="C63"/>
      <c r="D63" s="109"/>
      <c r="E63" s="109"/>
      <c r="F63"/>
    </row>
  </sheetData>
  <customSheetViews>
    <customSheetView guid="{2806289E-E2A8-4B9B-A15C-380DC7171E03}" showPageBreaks="1" showGridLines="0" view="pageLayout" topLeftCell="A31">
      <selection activeCell="B44" sqref="B44"/>
      <pageMargins left="0.75" right="0.75" top="0.75" bottom="0.75" header="0.5" footer="0.5"/>
      <pageSetup orientation="landscape" r:id="rId1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  <customSheetView guid="{F3B5803E-F644-4017-98FB-3DB746882656}" showPageBreaks="1" showGridLines="0" view="pageLayout" topLeftCell="A39">
      <selection activeCell="B46" sqref="B46"/>
      <pageMargins left="0.75" right="0.75" top="0.75" bottom="0.75" header="0.5" footer="0.5"/>
      <pageSetup orientation="landscape" r:id="rId2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</customSheetViews>
  <mergeCells count="15">
    <mergeCell ref="B61:M61"/>
    <mergeCell ref="B4:M4"/>
    <mergeCell ref="D6:E6"/>
    <mergeCell ref="G6:H6"/>
    <mergeCell ref="J6:K6"/>
    <mergeCell ref="M6:N6"/>
    <mergeCell ref="D7:E7"/>
    <mergeCell ref="G7:H7"/>
    <mergeCell ref="J7:K7"/>
    <mergeCell ref="M7:N7"/>
    <mergeCell ref="B17:M17"/>
    <mergeCell ref="B19:N19"/>
    <mergeCell ref="B21:M21"/>
    <mergeCell ref="B42:M42"/>
    <mergeCell ref="B59:M59"/>
  </mergeCells>
  <conditionalFormatting sqref="B45:B57 D45:D57">
    <cfRule type="expression" dxfId="8" priority="12">
      <formula>MOD(ROW(),2)=1</formula>
    </cfRule>
  </conditionalFormatting>
  <conditionalFormatting sqref="E10:E15">
    <cfRule type="expression" dxfId="7" priority="11">
      <formula>MOD(ROW(),2)=0</formula>
    </cfRule>
  </conditionalFormatting>
  <conditionalFormatting sqref="K10:K15">
    <cfRule type="expression" dxfId="6" priority="4">
      <formula>MOD(ROW(),2)=0</formula>
    </cfRule>
  </conditionalFormatting>
  <conditionalFormatting sqref="H9">
    <cfRule type="expression" dxfId="5" priority="5">
      <formula>MOD(ROW(),2)=0</formula>
    </cfRule>
  </conditionalFormatting>
  <conditionalFormatting sqref="H10:H15">
    <cfRule type="expression" dxfId="4" priority="6">
      <formula>MOD(ROW(),2)=0</formula>
    </cfRule>
  </conditionalFormatting>
  <conditionalFormatting sqref="E9">
    <cfRule type="expression" dxfId="3" priority="7">
      <formula>MOD(ROW(),2)=0</formula>
    </cfRule>
  </conditionalFormatting>
  <conditionalFormatting sqref="K9">
    <cfRule type="expression" dxfId="2" priority="3">
      <formula>MOD(ROW(),2)=0</formula>
    </cfRule>
  </conditionalFormatting>
  <conditionalFormatting sqref="N10:N15">
    <cfRule type="expression" dxfId="1" priority="2">
      <formula>MOD(ROW(),2)=0</formula>
    </cfRule>
  </conditionalFormatting>
  <conditionalFormatting sqref="N9">
    <cfRule type="expression" dxfId="0" priority="1">
      <formula>MOD(ROW(),2)=0</formula>
    </cfRule>
  </conditionalFormatting>
  <hyperlinks>
    <hyperlink ref="B2" location="ToC!A1" display="Table of Contents" xr:uid="{9D646C2B-6839-4E62-914A-4FD3EB03CE43}"/>
  </hyperlinks>
  <pageMargins left="0.75" right="0.75" top="0.75" bottom="0.75" header="0.5" footer="0.5"/>
  <pageSetup orientation="landscape" r:id="rId3"/>
  <headerFooter>
    <oddHeader>&amp;L&amp;"Arial,Italic"&amp;10ADEA Survey of Allied Dental Program Directors, 2018 Summary and Results</oddHeader>
    <oddFooter>&amp;L&amp;"Arial,Regular"&amp;10July 2019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O40"/>
  <sheetViews>
    <sheetView showGridLines="0" zoomScaleNormal="100" workbookViewId="0"/>
  </sheetViews>
  <sheetFormatPr defaultColWidth="8.81640625" defaultRowHeight="14.5" x14ac:dyDescent="0.35"/>
  <cols>
    <col min="1" max="1" width="2.26953125" style="177" customWidth="1"/>
    <col min="2" max="2" width="39.26953125" style="177" customWidth="1"/>
    <col min="3" max="3" width="2" style="177" customWidth="1"/>
    <col min="4" max="5" width="8.26953125" style="177" customWidth="1"/>
    <col min="6" max="6" width="1.453125" style="177" customWidth="1"/>
    <col min="7" max="8" width="8.26953125" style="177" customWidth="1"/>
    <col min="9" max="9" width="1.453125" style="177" customWidth="1"/>
    <col min="10" max="11" width="8.26953125" style="177" customWidth="1"/>
    <col min="12" max="12" width="1.453125" style="177" customWidth="1"/>
    <col min="13" max="14" width="8.26953125" style="177" customWidth="1"/>
    <col min="15" max="16384" width="8.81640625" style="177"/>
  </cols>
  <sheetData>
    <row r="1" spans="1:15" s="1" customFormat="1" ht="12.75" customHeight="1" x14ac:dyDescent="0.25">
      <c r="D1" s="120"/>
      <c r="E1" s="3"/>
      <c r="H1" s="3"/>
      <c r="I1" s="3"/>
      <c r="L1" s="3"/>
      <c r="M1" s="3"/>
    </row>
    <row r="2" spans="1:15" s="1" customFormat="1" ht="12.75" customHeight="1" x14ac:dyDescent="0.35">
      <c r="B2" s="78" t="s">
        <v>25</v>
      </c>
      <c r="D2" s="120"/>
      <c r="E2" s="149"/>
      <c r="H2" s="149"/>
      <c r="I2" s="3"/>
      <c r="K2" s="149"/>
      <c r="L2" s="3"/>
      <c r="M2" s="3"/>
      <c r="N2" s="149"/>
    </row>
    <row r="3" spans="1:15" s="1" customFormat="1" ht="12.75" customHeight="1" x14ac:dyDescent="0.25">
      <c r="D3" s="120"/>
      <c r="E3" s="3"/>
      <c r="H3" s="3"/>
      <c r="I3" s="3"/>
      <c r="L3" s="3"/>
      <c r="M3" s="3"/>
    </row>
    <row r="4" spans="1:15" x14ac:dyDescent="0.35">
      <c r="A4" s="158"/>
      <c r="B4" s="481" t="s">
        <v>434</v>
      </c>
      <c r="C4" s="481"/>
      <c r="D4" s="481"/>
      <c r="E4" s="481"/>
      <c r="F4" s="481"/>
      <c r="G4" s="481"/>
      <c r="H4" s="481"/>
      <c r="I4" s="481"/>
      <c r="J4" s="481"/>
      <c r="K4" s="481"/>
      <c r="L4" s="481"/>
      <c r="M4" s="481"/>
      <c r="N4" s="481"/>
    </row>
    <row r="5" spans="1:15" ht="12.75" customHeight="1" x14ac:dyDescent="0.35">
      <c r="A5" s="158"/>
      <c r="B5" s="121"/>
      <c r="C5" s="199"/>
      <c r="D5" s="121"/>
      <c r="E5" s="121"/>
      <c r="F5" s="199"/>
      <c r="G5" s="121"/>
      <c r="H5" s="121"/>
      <c r="I5" s="199"/>
      <c r="J5" s="200"/>
      <c r="K5" s="200"/>
      <c r="L5" s="199"/>
      <c r="M5" s="200"/>
      <c r="N5" s="200"/>
    </row>
    <row r="6" spans="1:15" x14ac:dyDescent="0.35">
      <c r="A6" s="158"/>
      <c r="B6" s="201"/>
      <c r="C6" s="124"/>
      <c r="D6" s="500" t="s">
        <v>4</v>
      </c>
      <c r="E6" s="500"/>
      <c r="F6" s="173"/>
      <c r="G6" s="501" t="s">
        <v>5</v>
      </c>
      <c r="H6" s="501"/>
      <c r="I6" s="173"/>
      <c r="J6" s="501" t="s">
        <v>26</v>
      </c>
      <c r="K6" s="501"/>
      <c r="L6" s="173"/>
      <c r="M6" s="501" t="s">
        <v>3</v>
      </c>
      <c r="N6" s="501"/>
    </row>
    <row r="7" spans="1:15" x14ac:dyDescent="0.35">
      <c r="A7" s="158"/>
      <c r="B7" s="128"/>
      <c r="C7" s="128"/>
      <c r="D7" s="475" t="s">
        <v>267</v>
      </c>
      <c r="E7" s="475"/>
      <c r="F7" s="3"/>
      <c r="G7" s="475" t="s">
        <v>271</v>
      </c>
      <c r="H7" s="475"/>
      <c r="I7" s="3"/>
      <c r="J7" s="475" t="s">
        <v>263</v>
      </c>
      <c r="K7" s="475"/>
      <c r="L7" s="3"/>
      <c r="M7" s="475" t="s">
        <v>272</v>
      </c>
      <c r="N7" s="475"/>
    </row>
    <row r="8" spans="1:15" ht="22.5" customHeight="1" thickBot="1" x14ac:dyDescent="0.4">
      <c r="A8" s="158"/>
      <c r="B8" s="242"/>
      <c r="C8" s="131"/>
      <c r="D8" s="203" t="s">
        <v>24</v>
      </c>
      <c r="E8" s="203" t="s">
        <v>2</v>
      </c>
      <c r="F8" s="131"/>
      <c r="G8" s="204" t="s">
        <v>24</v>
      </c>
      <c r="H8" s="204" t="s">
        <v>2</v>
      </c>
      <c r="I8" s="131"/>
      <c r="J8" s="204" t="s">
        <v>24</v>
      </c>
      <c r="K8" s="204" t="s">
        <v>2</v>
      </c>
      <c r="L8" s="131"/>
      <c r="M8" s="204" t="s">
        <v>24</v>
      </c>
      <c r="N8" s="204" t="s">
        <v>2</v>
      </c>
    </row>
    <row r="9" spans="1:15" ht="10" customHeight="1" x14ac:dyDescent="0.35">
      <c r="A9" s="158"/>
      <c r="B9" s="131"/>
      <c r="C9" s="131"/>
      <c r="D9" s="176"/>
      <c r="E9" s="176"/>
      <c r="F9" s="131"/>
      <c r="G9" s="176"/>
      <c r="H9" s="176"/>
      <c r="I9" s="131"/>
      <c r="J9" s="176"/>
      <c r="K9" s="176"/>
      <c r="L9" s="131"/>
      <c r="M9" s="176"/>
      <c r="N9" s="176"/>
    </row>
    <row r="10" spans="1:15" ht="15" customHeight="1" x14ac:dyDescent="0.35">
      <c r="A10" s="205"/>
      <c r="B10" s="206" t="s">
        <v>48</v>
      </c>
      <c r="C10" s="195"/>
      <c r="D10" s="207">
        <f>SUM(D11:D16)</f>
        <v>304</v>
      </c>
      <c r="E10" s="208">
        <v>1</v>
      </c>
      <c r="F10" s="195"/>
      <c r="G10" s="209">
        <f>SUM(G11:G16)</f>
        <v>1087</v>
      </c>
      <c r="H10" s="208">
        <v>1</v>
      </c>
      <c r="I10" s="195"/>
      <c r="J10" s="207">
        <f>SUM(J11:J16)</f>
        <v>16</v>
      </c>
      <c r="K10" s="208">
        <v>1</v>
      </c>
      <c r="L10" s="195"/>
      <c r="M10" s="210">
        <f>SUM(M11:M16)</f>
        <v>1407</v>
      </c>
      <c r="N10" s="208">
        <v>1</v>
      </c>
    </row>
    <row r="11" spans="1:15" ht="15" customHeight="1" x14ac:dyDescent="0.35">
      <c r="A11" s="205"/>
      <c r="B11" s="221" t="s">
        <v>209</v>
      </c>
      <c r="C11" s="180"/>
      <c r="D11" s="139">
        <v>3</v>
      </c>
      <c r="E11" s="140">
        <f>D11/$D$10</f>
        <v>9.8684210526315784E-3</v>
      </c>
      <c r="F11" s="180"/>
      <c r="G11" s="141">
        <v>3</v>
      </c>
      <c r="H11" s="140">
        <f>G11/$G$10</f>
        <v>2.7598896044158236E-3</v>
      </c>
      <c r="I11" s="180"/>
      <c r="J11" s="139">
        <v>0</v>
      </c>
      <c r="K11" s="140">
        <f>J11/$J$10</f>
        <v>0</v>
      </c>
      <c r="L11" s="180"/>
      <c r="M11" s="186">
        <f>SUM(D11,G11,J11)</f>
        <v>6</v>
      </c>
      <c r="N11" s="140">
        <f>M11/$M$10</f>
        <v>4.2643923240938165E-3</v>
      </c>
    </row>
    <row r="12" spans="1:15" ht="15" customHeight="1" x14ac:dyDescent="0.35">
      <c r="A12" s="205"/>
      <c r="B12" s="221" t="s">
        <v>103</v>
      </c>
      <c r="C12" s="180"/>
      <c r="D12" s="139">
        <v>76</v>
      </c>
      <c r="E12" s="140">
        <f>D12/$D$10</f>
        <v>0.25</v>
      </c>
      <c r="F12" s="180"/>
      <c r="G12" s="141">
        <v>306.5</v>
      </c>
      <c r="H12" s="140">
        <f>G12/$G$10</f>
        <v>0.28196872125114997</v>
      </c>
      <c r="I12" s="180"/>
      <c r="J12" s="139">
        <v>5</v>
      </c>
      <c r="K12" s="140">
        <f>J12/$J$10</f>
        <v>0.3125</v>
      </c>
      <c r="L12" s="180"/>
      <c r="M12" s="186">
        <f>SUM(D12,G12,J12)</f>
        <v>387.5</v>
      </c>
      <c r="N12" s="140">
        <f>M12/$M$10</f>
        <v>0.27540867093105897</v>
      </c>
    </row>
    <row r="13" spans="1:15" ht="15" customHeight="1" x14ac:dyDescent="0.35">
      <c r="A13" s="205"/>
      <c r="B13" s="211" t="s">
        <v>104</v>
      </c>
      <c r="C13" s="180"/>
      <c r="D13" s="146">
        <v>57</v>
      </c>
      <c r="E13" s="212">
        <f t="shared" ref="E13:E16" si="0">D13/$D$10</f>
        <v>0.1875</v>
      </c>
      <c r="F13" s="180"/>
      <c r="G13" s="148">
        <v>215</v>
      </c>
      <c r="H13" s="212">
        <f t="shared" ref="H13:H16" si="1">G13/$G$10</f>
        <v>0.19779208831646733</v>
      </c>
      <c r="I13" s="180"/>
      <c r="J13" s="146">
        <v>2</v>
      </c>
      <c r="K13" s="212">
        <f t="shared" ref="K13:K16" si="2">J13/$J$10</f>
        <v>0.125</v>
      </c>
      <c r="L13" s="180"/>
      <c r="M13" s="213">
        <f t="shared" ref="M13:M16" si="3">SUM(D13,G13,J13)</f>
        <v>274</v>
      </c>
      <c r="N13" s="212">
        <f t="shared" ref="N13:N16" si="4">M13/$M$10</f>
        <v>0.19474058280028431</v>
      </c>
    </row>
    <row r="14" spans="1:15" ht="15" customHeight="1" x14ac:dyDescent="0.35">
      <c r="A14" s="205"/>
      <c r="B14" s="221" t="s">
        <v>105</v>
      </c>
      <c r="C14" s="180"/>
      <c r="D14" s="139">
        <v>13</v>
      </c>
      <c r="E14" s="140">
        <f t="shared" si="0"/>
        <v>4.2763157894736843E-2</v>
      </c>
      <c r="F14" s="180"/>
      <c r="G14" s="141">
        <v>25</v>
      </c>
      <c r="H14" s="140">
        <f t="shared" si="1"/>
        <v>2.2999080036798528E-2</v>
      </c>
      <c r="I14" s="180"/>
      <c r="J14" s="139">
        <v>0</v>
      </c>
      <c r="K14" s="140">
        <f t="shared" si="2"/>
        <v>0</v>
      </c>
      <c r="L14" s="180"/>
      <c r="M14" s="186">
        <f t="shared" si="3"/>
        <v>38</v>
      </c>
      <c r="N14" s="140">
        <f t="shared" si="4"/>
        <v>2.7007818052594171E-2</v>
      </c>
    </row>
    <row r="15" spans="1:15" ht="15" customHeight="1" x14ac:dyDescent="0.35">
      <c r="A15" s="205"/>
      <c r="B15" s="211" t="s">
        <v>106</v>
      </c>
      <c r="C15" s="180"/>
      <c r="D15" s="146">
        <v>84</v>
      </c>
      <c r="E15" s="212">
        <f t="shared" si="0"/>
        <v>0.27631578947368424</v>
      </c>
      <c r="F15" s="180"/>
      <c r="G15" s="148">
        <v>343</v>
      </c>
      <c r="H15" s="212">
        <f t="shared" si="1"/>
        <v>0.31554737810487582</v>
      </c>
      <c r="I15" s="180"/>
      <c r="J15" s="146">
        <v>9</v>
      </c>
      <c r="K15" s="212">
        <f t="shared" si="2"/>
        <v>0.5625</v>
      </c>
      <c r="L15" s="180"/>
      <c r="M15" s="213">
        <f t="shared" si="3"/>
        <v>436</v>
      </c>
      <c r="N15" s="212">
        <f t="shared" si="4"/>
        <v>0.30987917555081734</v>
      </c>
      <c r="O15" s="215"/>
    </row>
    <row r="16" spans="1:15" ht="15" customHeight="1" thickBot="1" x14ac:dyDescent="0.4">
      <c r="A16" s="205"/>
      <c r="B16" s="257" t="s">
        <v>130</v>
      </c>
      <c r="C16" s="180"/>
      <c r="D16" s="152">
        <v>71</v>
      </c>
      <c r="E16" s="153">
        <f t="shared" si="0"/>
        <v>0.23355263157894737</v>
      </c>
      <c r="F16" s="180"/>
      <c r="G16" s="154">
        <v>194.5</v>
      </c>
      <c r="H16" s="153">
        <f t="shared" si="1"/>
        <v>0.17893284268629256</v>
      </c>
      <c r="I16" s="180"/>
      <c r="J16" s="152">
        <v>0</v>
      </c>
      <c r="K16" s="153">
        <f t="shared" si="2"/>
        <v>0</v>
      </c>
      <c r="L16" s="180"/>
      <c r="M16" s="234">
        <f t="shared" si="3"/>
        <v>265.5</v>
      </c>
      <c r="N16" s="153">
        <f t="shared" si="4"/>
        <v>0.1886993603411514</v>
      </c>
    </row>
    <row r="17" spans="1:14" s="1" customFormat="1" ht="9.75" customHeight="1" thickTop="1" x14ac:dyDescent="0.25">
      <c r="B17" s="158"/>
      <c r="D17" s="120"/>
      <c r="E17" s="155"/>
      <c r="F17" s="156"/>
      <c r="G17" s="156"/>
      <c r="H17" s="155"/>
      <c r="I17" s="155"/>
      <c r="J17" s="156"/>
      <c r="K17" s="156"/>
      <c r="L17" s="79"/>
      <c r="M17" s="79"/>
    </row>
    <row r="18" spans="1:14" s="1" customFormat="1" ht="12" customHeight="1" x14ac:dyDescent="0.25">
      <c r="B18" s="471" t="s">
        <v>203</v>
      </c>
      <c r="C18" s="471"/>
      <c r="D18" s="471"/>
      <c r="E18" s="471"/>
      <c r="F18" s="471"/>
      <c r="G18" s="471"/>
      <c r="H18" s="471"/>
      <c r="I18" s="471"/>
      <c r="J18" s="471"/>
      <c r="K18" s="471"/>
      <c r="L18" s="471"/>
      <c r="M18" s="471"/>
    </row>
    <row r="19" spans="1:14" s="1" customFormat="1" ht="12" customHeight="1" x14ac:dyDescent="0.25">
      <c r="B19" s="157" t="s">
        <v>46</v>
      </c>
      <c r="D19" s="120"/>
      <c r="E19" s="157"/>
      <c r="F19" s="157"/>
      <c r="G19" s="158"/>
      <c r="H19" s="157"/>
      <c r="I19" s="157"/>
      <c r="J19" s="157"/>
      <c r="K19" s="158"/>
      <c r="L19" s="107"/>
      <c r="M19" s="107"/>
    </row>
    <row r="20" spans="1:14" s="1" customFormat="1" ht="12" customHeight="1" x14ac:dyDescent="0.25">
      <c r="B20" s="159" t="s">
        <v>47</v>
      </c>
      <c r="D20" s="120"/>
      <c r="E20" s="159"/>
      <c r="F20" s="159"/>
      <c r="G20" s="158"/>
      <c r="H20" s="159"/>
      <c r="I20" s="159"/>
      <c r="J20" s="159"/>
      <c r="K20" s="158"/>
      <c r="L20" s="107"/>
      <c r="M20" s="107"/>
    </row>
    <row r="21" spans="1:14" s="1" customFormat="1" ht="12" customHeight="1" x14ac:dyDescent="0.25">
      <c r="B21" s="107"/>
      <c r="D21" s="120"/>
      <c r="E21" s="107"/>
      <c r="F21" s="107"/>
      <c r="G21" s="107"/>
      <c r="H21" s="107"/>
      <c r="I21" s="107"/>
      <c r="J21" s="107"/>
      <c r="K21" s="107"/>
      <c r="L21" s="107"/>
      <c r="M21" s="107"/>
    </row>
    <row r="22" spans="1:14" s="1" customFormat="1" ht="12" customHeight="1" x14ac:dyDescent="0.25">
      <c r="B22" s="473" t="s">
        <v>335</v>
      </c>
      <c r="C22" s="473"/>
      <c r="D22" s="473"/>
      <c r="E22" s="473"/>
      <c r="F22" s="473"/>
      <c r="G22" s="473"/>
      <c r="H22" s="473"/>
      <c r="I22" s="473"/>
      <c r="J22" s="473"/>
      <c r="K22" s="473"/>
      <c r="L22" s="473"/>
      <c r="M22" s="473"/>
    </row>
    <row r="23" spans="1:14" s="1" customFormat="1" ht="12.5" x14ac:dyDescent="0.25">
      <c r="E23" s="149"/>
      <c r="H23" s="149"/>
      <c r="K23" s="149"/>
      <c r="N23" s="149"/>
    </row>
    <row r="24" spans="1:14" s="1" customFormat="1" ht="12" customHeight="1" x14ac:dyDescent="0.25">
      <c r="E24" s="158"/>
    </row>
    <row r="25" spans="1:14" s="1" customFormat="1" ht="15" customHeight="1" x14ac:dyDescent="0.3">
      <c r="B25" s="481" t="s">
        <v>408</v>
      </c>
      <c r="C25" s="481"/>
      <c r="D25" s="481"/>
      <c r="E25" s="481"/>
      <c r="F25" s="481"/>
      <c r="G25" s="481"/>
      <c r="H25" s="481"/>
      <c r="I25" s="481"/>
      <c r="J25" s="481"/>
      <c r="K25" s="481"/>
      <c r="L25" s="481"/>
      <c r="M25" s="481"/>
      <c r="N25" s="481"/>
    </row>
    <row r="26" spans="1:14" s="1" customFormat="1" ht="12.75" customHeight="1" x14ac:dyDescent="0.25">
      <c r="B26" s="123"/>
      <c r="C26" s="223"/>
      <c r="D26" s="123"/>
      <c r="E26" s="123"/>
      <c r="F26" s="223"/>
      <c r="G26" s="125"/>
      <c r="H26" s="125"/>
      <c r="I26" s="223"/>
      <c r="J26" s="125"/>
      <c r="K26" s="125"/>
      <c r="L26" s="223"/>
      <c r="M26" s="125"/>
      <c r="N26" s="172"/>
    </row>
    <row r="27" spans="1:14" s="1" customFormat="1" ht="15" customHeight="1" x14ac:dyDescent="0.3">
      <c r="B27" s="123"/>
      <c r="C27" s="223"/>
      <c r="D27" s="476" t="s">
        <v>4</v>
      </c>
      <c r="E27" s="476"/>
      <c r="F27" s="224"/>
      <c r="G27" s="490" t="s">
        <v>5</v>
      </c>
      <c r="H27" s="490"/>
      <c r="I27" s="224"/>
      <c r="J27" s="501" t="s">
        <v>26</v>
      </c>
      <c r="K27" s="501"/>
      <c r="L27" s="224"/>
      <c r="M27" s="490" t="s">
        <v>3</v>
      </c>
      <c r="N27" s="490"/>
    </row>
    <row r="28" spans="1:14" s="1" customFormat="1" ht="15" customHeight="1" x14ac:dyDescent="0.25">
      <c r="B28" s="174"/>
      <c r="C28" s="128"/>
      <c r="D28" s="475" t="s">
        <v>353</v>
      </c>
      <c r="E28" s="475"/>
      <c r="F28" s="3"/>
      <c r="G28" s="475" t="s">
        <v>274</v>
      </c>
      <c r="H28" s="475"/>
      <c r="I28" s="3"/>
      <c r="J28" s="475" t="s">
        <v>273</v>
      </c>
      <c r="K28" s="475"/>
      <c r="L28" s="3"/>
      <c r="M28" s="475" t="s">
        <v>245</v>
      </c>
      <c r="N28" s="475"/>
    </row>
    <row r="29" spans="1:14" s="1" customFormat="1" ht="22.5" customHeight="1" thickBot="1" x14ac:dyDescent="0.35">
      <c r="B29" s="193"/>
      <c r="C29" s="225"/>
      <c r="D29" s="10" t="s">
        <v>24</v>
      </c>
      <c r="E29" s="10" t="s">
        <v>2</v>
      </c>
      <c r="F29" s="225"/>
      <c r="G29" s="54" t="s">
        <v>24</v>
      </c>
      <c r="H29" s="54" t="s">
        <v>2</v>
      </c>
      <c r="I29" s="225"/>
      <c r="J29" s="54" t="s">
        <v>24</v>
      </c>
      <c r="K29" s="54" t="s">
        <v>2</v>
      </c>
      <c r="L29" s="225"/>
      <c r="M29" s="54" t="s">
        <v>24</v>
      </c>
      <c r="N29" s="54" t="s">
        <v>2</v>
      </c>
    </row>
    <row r="30" spans="1:14" s="1" customFormat="1" ht="15" customHeight="1" x14ac:dyDescent="0.3">
      <c r="B30" s="258" t="s">
        <v>131</v>
      </c>
      <c r="C30" s="131"/>
      <c r="D30" s="259">
        <v>1</v>
      </c>
      <c r="E30" s="260">
        <f>D30/SUM($D$30:$D$33)</f>
        <v>2.3255813953488372E-2</v>
      </c>
      <c r="F30" s="261"/>
      <c r="G30" s="259">
        <v>5</v>
      </c>
      <c r="H30" s="260">
        <f>G30/SUM($G$30:$G$33)</f>
        <v>7.1428571428571425E-2</v>
      </c>
      <c r="I30" s="261"/>
      <c r="J30" s="259">
        <v>0</v>
      </c>
      <c r="K30" s="260">
        <f>IFERROR(J30/SUM($J$30:$J$33),0)</f>
        <v>0</v>
      </c>
      <c r="L30" s="261"/>
      <c r="M30" s="259">
        <f>SUM(D30,G30,J30)</f>
        <v>6</v>
      </c>
      <c r="N30" s="260">
        <f>M30/SUM($M$30:$M$33)</f>
        <v>5.3097345132743362E-2</v>
      </c>
    </row>
    <row r="31" spans="1:14" s="35" customFormat="1" ht="15" customHeight="1" x14ac:dyDescent="0.25">
      <c r="A31" s="232"/>
      <c r="B31" s="43" t="s">
        <v>132</v>
      </c>
      <c r="C31" s="180"/>
      <c r="D31" s="139">
        <v>14</v>
      </c>
      <c r="E31" s="140">
        <f t="shared" ref="E31:E33" si="5">D31/SUM($D$30:$D$33)</f>
        <v>0.32558139534883723</v>
      </c>
      <c r="F31" s="180"/>
      <c r="G31" s="141">
        <v>27</v>
      </c>
      <c r="H31" s="140">
        <f t="shared" ref="H31:H33" si="6">G31/SUM($G$30:$G$33)</f>
        <v>0.38571428571428573</v>
      </c>
      <c r="I31" s="180"/>
      <c r="J31" s="139">
        <v>0</v>
      </c>
      <c r="K31" s="140">
        <f t="shared" ref="K31:K33" si="7">IFERROR(J31/SUM($J$30:$J$33),0)</f>
        <v>0</v>
      </c>
      <c r="L31" s="180"/>
      <c r="M31" s="186">
        <f t="shared" ref="M31:M33" si="8">SUM(D31,G31,J31)</f>
        <v>41</v>
      </c>
      <c r="N31" s="262">
        <f t="shared" ref="N31:N33" si="9">M31/SUM($M$30:$M$33)</f>
        <v>0.36283185840707965</v>
      </c>
    </row>
    <row r="32" spans="1:14" s="1" customFormat="1" ht="15" customHeight="1" x14ac:dyDescent="0.25">
      <c r="A32" s="178"/>
      <c r="B32" s="233" t="s">
        <v>133</v>
      </c>
      <c r="C32" s="180"/>
      <c r="D32" s="146">
        <v>23</v>
      </c>
      <c r="E32" s="212">
        <f t="shared" si="5"/>
        <v>0.53488372093023251</v>
      </c>
      <c r="F32" s="180"/>
      <c r="G32" s="148">
        <v>33</v>
      </c>
      <c r="H32" s="212">
        <f t="shared" si="6"/>
        <v>0.47142857142857142</v>
      </c>
      <c r="I32" s="180"/>
      <c r="J32" s="146">
        <v>0</v>
      </c>
      <c r="K32" s="212">
        <f t="shared" si="7"/>
        <v>0</v>
      </c>
      <c r="L32" s="180"/>
      <c r="M32" s="213">
        <f t="shared" si="8"/>
        <v>56</v>
      </c>
      <c r="N32" s="260">
        <f t="shared" si="9"/>
        <v>0.49557522123893805</v>
      </c>
    </row>
    <row r="33" spans="1:14" s="35" customFormat="1" ht="15" customHeight="1" thickBot="1" x14ac:dyDescent="0.3">
      <c r="A33" s="232"/>
      <c r="B33" s="165" t="s">
        <v>134</v>
      </c>
      <c r="C33" s="180"/>
      <c r="D33" s="152">
        <v>5</v>
      </c>
      <c r="E33" s="153">
        <f t="shared" si="5"/>
        <v>0.11627906976744186</v>
      </c>
      <c r="F33" s="180"/>
      <c r="G33" s="154">
        <v>5</v>
      </c>
      <c r="H33" s="153">
        <f t="shared" si="6"/>
        <v>7.1428571428571425E-2</v>
      </c>
      <c r="I33" s="180"/>
      <c r="J33" s="152">
        <v>0</v>
      </c>
      <c r="K33" s="153">
        <f t="shared" si="7"/>
        <v>0</v>
      </c>
      <c r="L33" s="180"/>
      <c r="M33" s="234">
        <f t="shared" si="8"/>
        <v>10</v>
      </c>
      <c r="N33" s="263">
        <f t="shared" si="9"/>
        <v>8.8495575221238937E-2</v>
      </c>
    </row>
    <row r="34" spans="1:14" s="1" customFormat="1" ht="4.5" customHeight="1" thickTop="1" x14ac:dyDescent="0.25">
      <c r="D34" s="120"/>
      <c r="E34" s="155"/>
      <c r="F34" s="156"/>
      <c r="G34" s="156"/>
      <c r="H34" s="155"/>
      <c r="I34" s="155"/>
      <c r="J34" s="156"/>
      <c r="K34" s="156"/>
      <c r="L34" s="79"/>
      <c r="M34" s="79"/>
    </row>
    <row r="35" spans="1:14" s="1" customFormat="1" ht="12" customHeight="1" x14ac:dyDescent="0.25">
      <c r="B35" s="471" t="s">
        <v>203</v>
      </c>
      <c r="C35" s="471"/>
      <c r="D35" s="471"/>
      <c r="E35" s="471"/>
      <c r="F35" s="471"/>
      <c r="G35" s="471"/>
      <c r="H35" s="471"/>
      <c r="I35" s="471"/>
      <c r="J35" s="471"/>
      <c r="K35" s="471"/>
      <c r="L35" s="471"/>
      <c r="M35" s="471"/>
    </row>
    <row r="36" spans="1:14" s="1" customFormat="1" ht="9" customHeight="1" x14ac:dyDescent="0.25">
      <c r="B36" s="157" t="s">
        <v>46</v>
      </c>
      <c r="D36" s="120"/>
      <c r="E36" s="157"/>
      <c r="F36" s="157"/>
      <c r="G36" s="158"/>
      <c r="H36" s="157"/>
      <c r="I36" s="157"/>
      <c r="J36" s="157"/>
      <c r="K36" s="158"/>
      <c r="L36" s="107"/>
      <c r="M36" s="107"/>
    </row>
    <row r="37" spans="1:14" s="1" customFormat="1" ht="12" customHeight="1" x14ac:dyDescent="0.25">
      <c r="B37" s="159" t="s">
        <v>47</v>
      </c>
      <c r="D37" s="120"/>
      <c r="E37" s="159"/>
      <c r="F37" s="159"/>
      <c r="G37" s="158"/>
      <c r="H37" s="159"/>
      <c r="I37" s="159"/>
      <c r="J37" s="159"/>
      <c r="K37" s="158"/>
      <c r="L37" s="107"/>
      <c r="M37" s="107"/>
    </row>
    <row r="38" spans="1:14" s="1" customFormat="1" ht="12" customHeight="1" x14ac:dyDescent="0.25">
      <c r="B38" s="107"/>
      <c r="D38" s="120"/>
      <c r="E38" s="107"/>
      <c r="F38" s="107"/>
      <c r="G38" s="107"/>
      <c r="H38" s="107"/>
      <c r="I38" s="107"/>
      <c r="J38" s="107"/>
      <c r="K38" s="107"/>
      <c r="L38" s="107"/>
      <c r="M38" s="107"/>
    </row>
    <row r="39" spans="1:14" s="1" customFormat="1" ht="12" customHeight="1" x14ac:dyDescent="0.25">
      <c r="B39" s="473" t="s">
        <v>335</v>
      </c>
      <c r="C39" s="473"/>
      <c r="D39" s="473"/>
      <c r="E39" s="473"/>
      <c r="F39" s="473"/>
      <c r="G39" s="473"/>
      <c r="H39" s="473"/>
      <c r="I39" s="473"/>
      <c r="J39" s="473"/>
      <c r="K39" s="473"/>
      <c r="L39" s="473"/>
      <c r="M39" s="473"/>
    </row>
    <row r="40" spans="1:14" x14ac:dyDescent="0.35">
      <c r="B40" s="219"/>
    </row>
  </sheetData>
  <customSheetViews>
    <customSheetView guid="{2806289E-E2A8-4B9B-A15C-380DC7171E03}" showPageBreaks="1" showGridLines="0" view="pageLayout">
      <selection activeCell="B4" sqref="B4:N4"/>
      <pageMargins left="0.75" right="0.75" top="0.75" bottom="0.75" header="0.5" footer="0.5"/>
      <pageSetup orientation="landscape" r:id="rId1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  <customSheetView guid="{F3B5803E-F644-4017-98FB-3DB746882656}" showPageBreaks="1" showGridLines="0" view="pageLayout" topLeftCell="A10">
      <selection activeCell="B12" sqref="B12"/>
      <pageMargins left="0.75" right="0.75" top="0.75" bottom="0.75" header="0.5" footer="0.5"/>
      <pageSetup orientation="landscape" r:id="rId2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</customSheetViews>
  <mergeCells count="22">
    <mergeCell ref="B39:M39"/>
    <mergeCell ref="B18:M18"/>
    <mergeCell ref="B22:M22"/>
    <mergeCell ref="B25:N25"/>
    <mergeCell ref="D27:E27"/>
    <mergeCell ref="G27:H27"/>
    <mergeCell ref="J27:K27"/>
    <mergeCell ref="M27:N27"/>
    <mergeCell ref="D28:E28"/>
    <mergeCell ref="G28:H28"/>
    <mergeCell ref="J28:K28"/>
    <mergeCell ref="M28:N28"/>
    <mergeCell ref="B35:M35"/>
    <mergeCell ref="D7:E7"/>
    <mergeCell ref="G7:H7"/>
    <mergeCell ref="J7:K7"/>
    <mergeCell ref="M7:N7"/>
    <mergeCell ref="B4:N4"/>
    <mergeCell ref="D6:E6"/>
    <mergeCell ref="G6:H6"/>
    <mergeCell ref="J6:K6"/>
    <mergeCell ref="M6:N6"/>
  </mergeCells>
  <hyperlinks>
    <hyperlink ref="B2" location="ToC!A1" display="Table of Contents" xr:uid="{57A7224A-39AF-4A04-B46C-99ADE39689AD}"/>
  </hyperlinks>
  <pageMargins left="0.75" right="0.75" top="0.75" bottom="0.75" header="0.5" footer="0.5"/>
  <pageSetup orientation="landscape" r:id="rId3"/>
  <headerFooter>
    <oddHeader>&amp;L&amp;"Arial,Italic"&amp;10ADEA Survey of Allied Dental Program Directors, 2018 Summary and Results</oddHeader>
    <oddFooter>&amp;L&amp;"Arial,Regular"&amp;10July 2019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O52"/>
  <sheetViews>
    <sheetView showGridLines="0" zoomScaleNormal="100" workbookViewId="0"/>
  </sheetViews>
  <sheetFormatPr defaultColWidth="8.81640625" defaultRowHeight="14.5" x14ac:dyDescent="0.35"/>
  <cols>
    <col min="1" max="1" width="2.26953125" style="177" customWidth="1"/>
    <col min="2" max="2" width="41.1796875" style="177" bestFit="1" customWidth="1"/>
    <col min="3" max="3" width="2" style="177" customWidth="1"/>
    <col min="4" max="5" width="8.26953125" style="177" customWidth="1"/>
    <col min="6" max="6" width="1.453125" style="177" customWidth="1"/>
    <col min="7" max="8" width="8.26953125" style="177" customWidth="1"/>
    <col min="9" max="9" width="1.453125" style="177" customWidth="1"/>
    <col min="10" max="11" width="8.26953125" style="177" customWidth="1"/>
    <col min="12" max="12" width="1.453125" style="177" customWidth="1"/>
    <col min="13" max="14" width="8.26953125" style="177" customWidth="1"/>
    <col min="15" max="16384" width="8.81640625" style="177"/>
  </cols>
  <sheetData>
    <row r="1" spans="1:14" s="1" customFormat="1" ht="12.75" customHeight="1" x14ac:dyDescent="0.25">
      <c r="D1" s="120"/>
      <c r="E1" s="3"/>
      <c r="H1" s="3"/>
      <c r="I1" s="3"/>
      <c r="L1" s="3"/>
      <c r="M1" s="3"/>
    </row>
    <row r="2" spans="1:14" s="1" customFormat="1" ht="12.75" customHeight="1" x14ac:dyDescent="0.35">
      <c r="B2" s="78" t="s">
        <v>25</v>
      </c>
      <c r="D2" s="120"/>
      <c r="E2" s="149"/>
      <c r="H2" s="149"/>
      <c r="I2" s="3"/>
      <c r="K2" s="149"/>
      <c r="L2" s="3"/>
      <c r="M2" s="3"/>
      <c r="N2" s="149"/>
    </row>
    <row r="3" spans="1:14" s="1" customFormat="1" ht="12.75" customHeight="1" x14ac:dyDescent="0.25">
      <c r="D3" s="120"/>
      <c r="E3" s="3"/>
      <c r="H3" s="3"/>
      <c r="I3" s="3"/>
      <c r="L3" s="3"/>
      <c r="M3" s="3"/>
    </row>
    <row r="4" spans="1:14" x14ac:dyDescent="0.35">
      <c r="A4" s="158"/>
      <c r="B4" s="481" t="s">
        <v>435</v>
      </c>
      <c r="C4" s="481"/>
      <c r="D4" s="481"/>
      <c r="E4" s="481"/>
      <c r="F4" s="481"/>
      <c r="G4" s="481"/>
      <c r="H4" s="481"/>
      <c r="I4" s="481"/>
      <c r="J4" s="481"/>
      <c r="K4" s="481"/>
      <c r="L4" s="481"/>
      <c r="M4" s="481"/>
      <c r="N4" s="481"/>
    </row>
    <row r="5" spans="1:14" ht="9" customHeight="1" x14ac:dyDescent="0.35">
      <c r="A5" s="158"/>
      <c r="B5" s="121"/>
      <c r="C5" s="199"/>
      <c r="D5" s="121"/>
      <c r="E5" s="121"/>
      <c r="F5" s="199"/>
      <c r="G5" s="121"/>
      <c r="H5" s="121"/>
      <c r="I5" s="199"/>
      <c r="J5" s="200"/>
      <c r="K5" s="200"/>
      <c r="L5" s="199"/>
      <c r="M5" s="200"/>
      <c r="N5" s="200"/>
    </row>
    <row r="6" spans="1:14" x14ac:dyDescent="0.35">
      <c r="A6" s="158"/>
      <c r="B6" s="201"/>
      <c r="C6" s="124"/>
      <c r="D6" s="500" t="s">
        <v>4</v>
      </c>
      <c r="E6" s="500"/>
      <c r="F6" s="173"/>
      <c r="G6" s="501" t="s">
        <v>5</v>
      </c>
      <c r="H6" s="501"/>
      <c r="I6" s="173"/>
      <c r="J6" s="501" t="s">
        <v>26</v>
      </c>
      <c r="K6" s="501"/>
      <c r="L6" s="173"/>
      <c r="M6" s="501" t="s">
        <v>3</v>
      </c>
      <c r="N6" s="501"/>
    </row>
    <row r="7" spans="1:14" ht="14.5" customHeight="1" x14ac:dyDescent="0.35">
      <c r="A7" s="158"/>
      <c r="B7" s="128"/>
      <c r="C7" s="128"/>
      <c r="D7" s="475" t="s">
        <v>267</v>
      </c>
      <c r="E7" s="475"/>
      <c r="F7" s="3"/>
      <c r="G7" s="475" t="s">
        <v>271</v>
      </c>
      <c r="H7" s="475"/>
      <c r="I7" s="3"/>
      <c r="J7" s="475" t="s">
        <v>263</v>
      </c>
      <c r="K7" s="475"/>
      <c r="L7" s="3"/>
      <c r="M7" s="475" t="s">
        <v>272</v>
      </c>
      <c r="N7" s="475"/>
    </row>
    <row r="8" spans="1:14" ht="19.5" customHeight="1" thickBot="1" x14ac:dyDescent="0.4">
      <c r="A8" s="158"/>
      <c r="B8" s="202"/>
      <c r="C8" s="131"/>
      <c r="D8" s="203" t="s">
        <v>24</v>
      </c>
      <c r="E8" s="203" t="s">
        <v>2</v>
      </c>
      <c r="F8" s="131"/>
      <c r="G8" s="204" t="s">
        <v>24</v>
      </c>
      <c r="H8" s="204" t="s">
        <v>2</v>
      </c>
      <c r="I8" s="131"/>
      <c r="J8" s="204" t="s">
        <v>24</v>
      </c>
      <c r="K8" s="204" t="s">
        <v>2</v>
      </c>
      <c r="L8" s="131"/>
      <c r="M8" s="204" t="s">
        <v>24</v>
      </c>
      <c r="N8" s="204" t="s">
        <v>2</v>
      </c>
    </row>
    <row r="9" spans="1:14" ht="4.5" customHeight="1" x14ac:dyDescent="0.35">
      <c r="A9" s="158"/>
      <c r="B9" s="131"/>
      <c r="C9" s="131"/>
      <c r="D9" s="176"/>
      <c r="E9" s="176"/>
      <c r="F9" s="131"/>
      <c r="G9" s="176"/>
      <c r="H9" s="176"/>
      <c r="I9" s="131"/>
      <c r="J9" s="176"/>
      <c r="K9" s="176"/>
      <c r="L9" s="131"/>
      <c r="M9" s="176"/>
      <c r="N9" s="176"/>
    </row>
    <row r="10" spans="1:14" ht="12.25" customHeight="1" x14ac:dyDescent="0.35">
      <c r="A10" s="205"/>
      <c r="B10" s="206" t="s">
        <v>48</v>
      </c>
      <c r="C10" s="195"/>
      <c r="D10" s="207">
        <f>SUM(D11:D13)</f>
        <v>328</v>
      </c>
      <c r="E10" s="208">
        <f>D10/$D$10</f>
        <v>1</v>
      </c>
      <c r="F10" s="195"/>
      <c r="G10" s="209">
        <f>SUM(G11:G13)</f>
        <v>1095</v>
      </c>
      <c r="H10" s="208">
        <f>G10/$G$10</f>
        <v>1</v>
      </c>
      <c r="I10" s="195"/>
      <c r="J10" s="207">
        <f>SUM(J11:J13)</f>
        <v>16</v>
      </c>
      <c r="K10" s="208">
        <f>J10/$J$10</f>
        <v>1</v>
      </c>
      <c r="L10" s="195"/>
      <c r="M10" s="210">
        <f>SUM(M11:M13)</f>
        <v>1439</v>
      </c>
      <c r="N10" s="208">
        <f>M10/$M$10</f>
        <v>1</v>
      </c>
    </row>
    <row r="11" spans="1:14" ht="13" customHeight="1" x14ac:dyDescent="0.35">
      <c r="A11" s="205"/>
      <c r="B11" s="44" t="s">
        <v>135</v>
      </c>
      <c r="C11" s="180"/>
      <c r="D11" s="139">
        <f>D41+D36+D31+D26+D21+D16</f>
        <v>140</v>
      </c>
      <c r="E11" s="140">
        <f>D11/$D$10</f>
        <v>0.42682926829268292</v>
      </c>
      <c r="F11" s="180"/>
      <c r="G11" s="186">
        <f>G41+G36+G31+G26+G21+G16</f>
        <v>252</v>
      </c>
      <c r="H11" s="140">
        <f>G11/$G$10</f>
        <v>0.23013698630136986</v>
      </c>
      <c r="I11" s="180"/>
      <c r="J11" s="139">
        <f>J41+J36+J31+J26+J21+J16</f>
        <v>4</v>
      </c>
      <c r="K11" s="140">
        <f>J11/$J$10</f>
        <v>0.25</v>
      </c>
      <c r="L11" s="180"/>
      <c r="M11" s="139">
        <f>M41+M36+M31+M26+M21+M16</f>
        <v>396</v>
      </c>
      <c r="N11" s="140">
        <f>M11/$M$10</f>
        <v>0.27519110493398191</v>
      </c>
    </row>
    <row r="12" spans="1:14" ht="13" customHeight="1" x14ac:dyDescent="0.35">
      <c r="A12" s="205"/>
      <c r="B12" s="214" t="s">
        <v>136</v>
      </c>
      <c r="C12" s="180"/>
      <c r="D12" s="146">
        <f>D42+D37+D32+D27+D22+D17</f>
        <v>33</v>
      </c>
      <c r="E12" s="212">
        <f>D12/$D$10</f>
        <v>0.10060975609756098</v>
      </c>
      <c r="F12" s="180"/>
      <c r="G12" s="146">
        <f>G42+G37+G32+G27+G22+G17</f>
        <v>230</v>
      </c>
      <c r="H12" s="212">
        <f>G12/$G$10</f>
        <v>0.21004566210045661</v>
      </c>
      <c r="I12" s="180"/>
      <c r="J12" s="146">
        <f>J42+J37+J32+J27+J22+J17</f>
        <v>0</v>
      </c>
      <c r="K12" s="212">
        <f>J12/$J$10</f>
        <v>0</v>
      </c>
      <c r="L12" s="180"/>
      <c r="M12" s="146">
        <f>M42+M37+M32+M27+M22+M17</f>
        <v>263</v>
      </c>
      <c r="N12" s="212">
        <f>M12/$M$10</f>
        <v>0.18276580958999306</v>
      </c>
    </row>
    <row r="13" spans="1:14" ht="13" customHeight="1" x14ac:dyDescent="0.35">
      <c r="A13" s="205"/>
      <c r="B13" s="221" t="s">
        <v>7</v>
      </c>
      <c r="C13" s="180"/>
      <c r="D13" s="139">
        <f>D43+D38+D33+D28+D23+D18</f>
        <v>155</v>
      </c>
      <c r="E13" s="140">
        <f>D13/$D$10</f>
        <v>0.47256097560975607</v>
      </c>
      <c r="F13" s="180"/>
      <c r="G13" s="186">
        <f>G43+G38+G33+G28+G23+G18</f>
        <v>613</v>
      </c>
      <c r="H13" s="140">
        <f>G13/$G$10</f>
        <v>0.55981735159817347</v>
      </c>
      <c r="I13" s="180"/>
      <c r="J13" s="139">
        <f>J43+J38+J33+J28+J23+J18</f>
        <v>12</v>
      </c>
      <c r="K13" s="140">
        <f>J13/$J$10</f>
        <v>0.75</v>
      </c>
      <c r="L13" s="180"/>
      <c r="M13" s="186">
        <f>M43+M38+M33+M28+M23+M18</f>
        <v>780</v>
      </c>
      <c r="N13" s="140">
        <f>M13/$M$10</f>
        <v>0.54204308547602498</v>
      </c>
    </row>
    <row r="14" spans="1:14" ht="4.5" customHeight="1" x14ac:dyDescent="0.35">
      <c r="A14" s="158"/>
      <c r="B14" s="131"/>
      <c r="C14" s="131"/>
      <c r="D14" s="176"/>
      <c r="E14" s="176"/>
      <c r="F14" s="131"/>
      <c r="G14" s="176"/>
      <c r="H14" s="176"/>
      <c r="I14" s="131"/>
      <c r="J14" s="176"/>
      <c r="K14" s="176"/>
      <c r="L14" s="131"/>
      <c r="M14" s="176"/>
      <c r="N14" s="176"/>
    </row>
    <row r="15" spans="1:14" ht="13.5" customHeight="1" x14ac:dyDescent="0.35">
      <c r="A15" s="205"/>
      <c r="B15" s="206" t="s">
        <v>209</v>
      </c>
      <c r="C15" s="195"/>
      <c r="D15" s="207">
        <f>SUM(D16:D18)</f>
        <v>3</v>
      </c>
      <c r="E15" s="208">
        <f>D15/D10</f>
        <v>9.1463414634146336E-3</v>
      </c>
      <c r="F15" s="195"/>
      <c r="G15" s="209">
        <f>SUM(G16:G18)</f>
        <v>3</v>
      </c>
      <c r="H15" s="208">
        <f>G15/G10</f>
        <v>2.7397260273972603E-3</v>
      </c>
      <c r="I15" s="195"/>
      <c r="J15" s="207">
        <f>SUM(J16:J18)</f>
        <v>0</v>
      </c>
      <c r="K15" s="208">
        <f>J15/J10</f>
        <v>0</v>
      </c>
      <c r="L15" s="195"/>
      <c r="M15" s="210">
        <f>SUM(M16:M18)</f>
        <v>6</v>
      </c>
      <c r="N15" s="208">
        <f>M15/M10</f>
        <v>4.1695621959694229E-3</v>
      </c>
    </row>
    <row r="16" spans="1:14" ht="13" customHeight="1" x14ac:dyDescent="0.35">
      <c r="A16" s="205"/>
      <c r="B16" s="44" t="s">
        <v>135</v>
      </c>
      <c r="C16" s="180"/>
      <c r="D16" s="139">
        <v>1</v>
      </c>
      <c r="E16" s="140">
        <f>D16/$D$15</f>
        <v>0.33333333333333331</v>
      </c>
      <c r="F16" s="180"/>
      <c r="G16" s="141">
        <v>1</v>
      </c>
      <c r="H16" s="140">
        <f>G16/$D$15</f>
        <v>0.33333333333333331</v>
      </c>
      <c r="I16" s="180"/>
      <c r="J16" s="139">
        <v>0</v>
      </c>
      <c r="K16" s="140">
        <f>J16/$J$20</f>
        <v>0</v>
      </c>
      <c r="L16" s="180"/>
      <c r="M16" s="186">
        <f>SUM(D16,G16,J16)</f>
        <v>2</v>
      </c>
      <c r="N16" s="140">
        <f>M16/$D$15</f>
        <v>0.66666666666666663</v>
      </c>
    </row>
    <row r="17" spans="1:14" ht="13" customHeight="1" x14ac:dyDescent="0.35">
      <c r="A17" s="205"/>
      <c r="B17" s="214" t="s">
        <v>136</v>
      </c>
      <c r="C17" s="180"/>
      <c r="D17" s="146">
        <v>0</v>
      </c>
      <c r="E17" s="212">
        <f t="shared" ref="E17:E18" si="0">D17/$D$15</f>
        <v>0</v>
      </c>
      <c r="F17" s="180"/>
      <c r="G17" s="213">
        <v>0</v>
      </c>
      <c r="H17" s="212">
        <f t="shared" ref="H17:H18" si="1">G17/$D$15</f>
        <v>0</v>
      </c>
      <c r="I17" s="180"/>
      <c r="J17" s="146">
        <v>0</v>
      </c>
      <c r="K17" s="212">
        <f>J17/$J$20</f>
        <v>0</v>
      </c>
      <c r="L17" s="180"/>
      <c r="M17" s="213">
        <f t="shared" ref="M17:M18" si="2">SUM(D17,G17,J17)</f>
        <v>0</v>
      </c>
      <c r="N17" s="212">
        <f t="shared" ref="N17:N18" si="3">M17/$D$15</f>
        <v>0</v>
      </c>
    </row>
    <row r="18" spans="1:14" ht="13" customHeight="1" x14ac:dyDescent="0.35">
      <c r="A18" s="205"/>
      <c r="B18" s="44" t="s">
        <v>7</v>
      </c>
      <c r="C18" s="180"/>
      <c r="D18" s="139">
        <v>2</v>
      </c>
      <c r="E18" s="140">
        <f t="shared" si="0"/>
        <v>0.66666666666666663</v>
      </c>
      <c r="F18" s="180"/>
      <c r="G18" s="141">
        <v>2</v>
      </c>
      <c r="H18" s="140">
        <f t="shared" si="1"/>
        <v>0.66666666666666663</v>
      </c>
      <c r="I18" s="180"/>
      <c r="J18" s="139">
        <v>0</v>
      </c>
      <c r="K18" s="140">
        <f>J18/$J$20</f>
        <v>0</v>
      </c>
      <c r="L18" s="180"/>
      <c r="M18" s="186">
        <f t="shared" si="2"/>
        <v>4</v>
      </c>
      <c r="N18" s="140">
        <f t="shared" si="3"/>
        <v>1.3333333333333333</v>
      </c>
    </row>
    <row r="19" spans="1:14" ht="5.25" customHeight="1" x14ac:dyDescent="0.35">
      <c r="A19" s="158"/>
      <c r="B19" s="131"/>
      <c r="C19" s="131"/>
      <c r="D19" s="176"/>
      <c r="E19" s="176"/>
      <c r="F19" s="131"/>
      <c r="G19" s="176"/>
      <c r="H19" s="176"/>
      <c r="I19" s="131"/>
      <c r="J19" s="176"/>
      <c r="K19" s="176"/>
      <c r="L19" s="131"/>
      <c r="M19" s="176"/>
      <c r="N19" s="176"/>
    </row>
    <row r="20" spans="1:14" ht="13.5" customHeight="1" x14ac:dyDescent="0.35">
      <c r="A20" s="205"/>
      <c r="B20" s="206" t="s">
        <v>103</v>
      </c>
      <c r="C20" s="195"/>
      <c r="D20" s="207">
        <f>SUM(D21:D23)</f>
        <v>83</v>
      </c>
      <c r="E20" s="208">
        <f>D20/D10</f>
        <v>0.25304878048780488</v>
      </c>
      <c r="F20" s="195"/>
      <c r="G20" s="209">
        <f>SUM(G21:G23)</f>
        <v>306</v>
      </c>
      <c r="H20" s="208">
        <f>G20/G10</f>
        <v>0.27945205479452057</v>
      </c>
      <c r="I20" s="195"/>
      <c r="J20" s="207">
        <f>SUM(J21:J23)</f>
        <v>5</v>
      </c>
      <c r="K20" s="208">
        <f>J20/J10</f>
        <v>0.3125</v>
      </c>
      <c r="L20" s="195"/>
      <c r="M20" s="210">
        <f>SUM(M21:M23)</f>
        <v>394</v>
      </c>
      <c r="N20" s="208">
        <f>M20/M10</f>
        <v>0.27380125086865881</v>
      </c>
    </row>
    <row r="21" spans="1:14" ht="13" customHeight="1" x14ac:dyDescent="0.35">
      <c r="A21" s="205"/>
      <c r="B21" s="44" t="s">
        <v>135</v>
      </c>
      <c r="C21" s="180"/>
      <c r="D21" s="139">
        <v>31</v>
      </c>
      <c r="E21" s="140">
        <f t="shared" ref="E21:E23" si="4">D21/$D$20</f>
        <v>0.37349397590361444</v>
      </c>
      <c r="F21" s="180"/>
      <c r="G21" s="141">
        <v>39</v>
      </c>
      <c r="H21" s="140">
        <f t="shared" ref="H21:H23" si="5">G21/$G$20</f>
        <v>0.12745098039215685</v>
      </c>
      <c r="I21" s="180"/>
      <c r="J21" s="139">
        <v>1</v>
      </c>
      <c r="K21" s="140">
        <f>J21/$J$20</f>
        <v>0.2</v>
      </c>
      <c r="L21" s="180"/>
      <c r="M21" s="186">
        <f>SUM(D21,G21,J21)</f>
        <v>71</v>
      </c>
      <c r="N21" s="140">
        <f t="shared" ref="N21:N23" si="6">M21/$M$20</f>
        <v>0.1802030456852792</v>
      </c>
    </row>
    <row r="22" spans="1:14" ht="13" customHeight="1" x14ac:dyDescent="0.35">
      <c r="A22" s="205"/>
      <c r="B22" s="214" t="s">
        <v>136</v>
      </c>
      <c r="C22" s="180"/>
      <c r="D22" s="146">
        <v>8</v>
      </c>
      <c r="E22" s="212">
        <f t="shared" si="4"/>
        <v>9.6385542168674704E-2</v>
      </c>
      <c r="F22" s="180"/>
      <c r="G22" s="213">
        <v>70</v>
      </c>
      <c r="H22" s="212">
        <f t="shared" si="5"/>
        <v>0.22875816993464052</v>
      </c>
      <c r="I22" s="180"/>
      <c r="J22" s="146">
        <v>0</v>
      </c>
      <c r="K22" s="212">
        <f>J22/$J$20</f>
        <v>0</v>
      </c>
      <c r="L22" s="180"/>
      <c r="M22" s="213">
        <f t="shared" ref="M22:M23" si="7">SUM(D22,G22,J22)</f>
        <v>78</v>
      </c>
      <c r="N22" s="212">
        <f t="shared" si="6"/>
        <v>0.19796954314720813</v>
      </c>
    </row>
    <row r="23" spans="1:14" ht="13" customHeight="1" x14ac:dyDescent="0.35">
      <c r="A23" s="205"/>
      <c r="B23" s="44" t="s">
        <v>7</v>
      </c>
      <c r="C23" s="180"/>
      <c r="D23" s="139">
        <v>44</v>
      </c>
      <c r="E23" s="140">
        <f t="shared" si="4"/>
        <v>0.53012048192771088</v>
      </c>
      <c r="F23" s="180"/>
      <c r="G23" s="141">
        <v>197</v>
      </c>
      <c r="H23" s="140">
        <f t="shared" si="5"/>
        <v>0.64379084967320266</v>
      </c>
      <c r="I23" s="180"/>
      <c r="J23" s="139">
        <v>4</v>
      </c>
      <c r="K23" s="140">
        <f>J23/$J$20</f>
        <v>0.8</v>
      </c>
      <c r="L23" s="180"/>
      <c r="M23" s="186">
        <f t="shared" si="7"/>
        <v>245</v>
      </c>
      <c r="N23" s="140">
        <f t="shared" si="6"/>
        <v>0.62182741116751272</v>
      </c>
    </row>
    <row r="24" spans="1:14" ht="5.25" customHeight="1" x14ac:dyDescent="0.35">
      <c r="A24" s="158"/>
      <c r="B24" s="131"/>
      <c r="C24" s="131"/>
      <c r="D24" s="176"/>
      <c r="E24" s="176"/>
      <c r="F24" s="131"/>
      <c r="G24" s="176"/>
      <c r="H24" s="176"/>
      <c r="I24" s="131"/>
      <c r="J24" s="176"/>
      <c r="K24" s="176"/>
      <c r="L24" s="131"/>
      <c r="M24" s="176"/>
      <c r="N24" s="176"/>
    </row>
    <row r="25" spans="1:14" ht="13.5" customHeight="1" x14ac:dyDescent="0.35">
      <c r="A25" s="205"/>
      <c r="B25" s="206" t="s">
        <v>104</v>
      </c>
      <c r="C25" s="195"/>
      <c r="D25" s="207">
        <f>SUM(D26:D28)</f>
        <v>70</v>
      </c>
      <c r="E25" s="208">
        <f>D25/D10</f>
        <v>0.21341463414634146</v>
      </c>
      <c r="F25" s="195"/>
      <c r="G25" s="209">
        <f>SUM(G26:G28)</f>
        <v>202</v>
      </c>
      <c r="H25" s="208">
        <f>G25/G10</f>
        <v>0.18447488584474886</v>
      </c>
      <c r="I25" s="195"/>
      <c r="J25" s="207">
        <f>SUM(J26:J28)</f>
        <v>2</v>
      </c>
      <c r="K25" s="208">
        <f>J25/J10</f>
        <v>0.125</v>
      </c>
      <c r="L25" s="195"/>
      <c r="M25" s="210">
        <f>SUM(M26:M28)</f>
        <v>274</v>
      </c>
      <c r="N25" s="208">
        <f>M25/M10</f>
        <v>0.19041000694927032</v>
      </c>
    </row>
    <row r="26" spans="1:14" ht="13" customHeight="1" x14ac:dyDescent="0.35">
      <c r="A26" s="205"/>
      <c r="B26" s="44" t="s">
        <v>135</v>
      </c>
      <c r="C26" s="180"/>
      <c r="D26" s="139">
        <v>25</v>
      </c>
      <c r="E26" s="140">
        <f>D26/$D$25</f>
        <v>0.35714285714285715</v>
      </c>
      <c r="F26" s="180"/>
      <c r="G26" s="141">
        <v>30</v>
      </c>
      <c r="H26" s="140">
        <f t="shared" ref="H26:H28" si="8">G26/$G$25</f>
        <v>0.14851485148514851</v>
      </c>
      <c r="I26" s="180"/>
      <c r="J26" s="139">
        <v>0</v>
      </c>
      <c r="K26" s="140">
        <f>J26/$J$25</f>
        <v>0</v>
      </c>
      <c r="L26" s="180"/>
      <c r="M26" s="186">
        <f>SUM(D26,G26,J26)</f>
        <v>55</v>
      </c>
      <c r="N26" s="140">
        <f t="shared" ref="N26:N28" si="9">M26/$M$25</f>
        <v>0.20072992700729927</v>
      </c>
    </row>
    <row r="27" spans="1:14" ht="13" customHeight="1" x14ac:dyDescent="0.35">
      <c r="A27" s="205"/>
      <c r="B27" s="214" t="s">
        <v>136</v>
      </c>
      <c r="C27" s="180"/>
      <c r="D27" s="146">
        <v>9</v>
      </c>
      <c r="E27" s="212">
        <f>D27/$D$25</f>
        <v>0.12857142857142856</v>
      </c>
      <c r="F27" s="180"/>
      <c r="G27" s="213">
        <v>43</v>
      </c>
      <c r="H27" s="212">
        <f t="shared" si="8"/>
        <v>0.21287128712871287</v>
      </c>
      <c r="I27" s="180"/>
      <c r="J27" s="146">
        <v>0</v>
      </c>
      <c r="K27" s="212">
        <f>J27/$J$25</f>
        <v>0</v>
      </c>
      <c r="L27" s="180"/>
      <c r="M27" s="213">
        <f t="shared" ref="M27:M28" si="10">SUM(D27,G27,J27)</f>
        <v>52</v>
      </c>
      <c r="N27" s="212">
        <f t="shared" si="9"/>
        <v>0.18978102189781021</v>
      </c>
    </row>
    <row r="28" spans="1:14" ht="13" customHeight="1" x14ac:dyDescent="0.35">
      <c r="A28" s="205"/>
      <c r="B28" s="44" t="s">
        <v>7</v>
      </c>
      <c r="C28" s="180"/>
      <c r="D28" s="139">
        <v>36</v>
      </c>
      <c r="E28" s="140">
        <f>D28/$D$25</f>
        <v>0.51428571428571423</v>
      </c>
      <c r="F28" s="180"/>
      <c r="G28" s="141">
        <v>129</v>
      </c>
      <c r="H28" s="140">
        <f t="shared" si="8"/>
        <v>0.63861386138613863</v>
      </c>
      <c r="I28" s="180"/>
      <c r="J28" s="139">
        <v>2</v>
      </c>
      <c r="K28" s="140">
        <f>J28/$J$25</f>
        <v>1</v>
      </c>
      <c r="L28" s="180"/>
      <c r="M28" s="186">
        <f t="shared" si="10"/>
        <v>167</v>
      </c>
      <c r="N28" s="140">
        <f t="shared" si="9"/>
        <v>0.60948905109489049</v>
      </c>
    </row>
    <row r="29" spans="1:14" ht="2.25" customHeight="1" x14ac:dyDescent="0.35">
      <c r="A29" s="158"/>
      <c r="B29" s="131"/>
      <c r="C29" s="131"/>
      <c r="D29" s="176"/>
      <c r="E29" s="176"/>
      <c r="F29" s="131"/>
      <c r="G29" s="176"/>
      <c r="H29" s="176"/>
      <c r="I29" s="131"/>
      <c r="J29" s="176"/>
      <c r="K29" s="176"/>
      <c r="L29" s="131"/>
      <c r="M29" s="176"/>
      <c r="N29" s="176"/>
    </row>
    <row r="30" spans="1:14" ht="13.5" customHeight="1" x14ac:dyDescent="0.35">
      <c r="A30" s="205"/>
      <c r="B30" s="206" t="s">
        <v>105</v>
      </c>
      <c r="C30" s="195"/>
      <c r="D30" s="207">
        <f>SUM(D31:D33)</f>
        <v>13</v>
      </c>
      <c r="E30" s="208">
        <f>D30/D10</f>
        <v>3.9634146341463415E-2</v>
      </c>
      <c r="F30" s="195"/>
      <c r="G30" s="209">
        <f>SUM(G31:G33)</f>
        <v>31</v>
      </c>
      <c r="H30" s="208">
        <f>G30/G10</f>
        <v>2.8310502283105023E-2</v>
      </c>
      <c r="I30" s="195"/>
      <c r="J30" s="207">
        <f>SUM(J31:J33)</f>
        <v>0</v>
      </c>
      <c r="K30" s="208">
        <f>J30/J10</f>
        <v>0</v>
      </c>
      <c r="L30" s="195"/>
      <c r="M30" s="210">
        <f>SUM(M31:M33)</f>
        <v>44</v>
      </c>
      <c r="N30" s="208">
        <f>M30/M10</f>
        <v>3.0576789437109102E-2</v>
      </c>
    </row>
    <row r="31" spans="1:14" ht="13" customHeight="1" x14ac:dyDescent="0.35">
      <c r="A31" s="205"/>
      <c r="B31" s="44" t="s">
        <v>135</v>
      </c>
      <c r="C31" s="180"/>
      <c r="D31" s="139">
        <v>7</v>
      </c>
      <c r="E31" s="140">
        <f t="shared" ref="E31:E33" si="11">D31/$D$30</f>
        <v>0.53846153846153844</v>
      </c>
      <c r="F31" s="180"/>
      <c r="G31" s="141">
        <v>11</v>
      </c>
      <c r="H31" s="140">
        <f t="shared" ref="H31:H33" si="12">G31/$G$30</f>
        <v>0.35483870967741937</v>
      </c>
      <c r="I31" s="180"/>
      <c r="J31" s="139">
        <v>0</v>
      </c>
      <c r="K31" s="140">
        <f>IFERROR(J31/$J$30,0)</f>
        <v>0</v>
      </c>
      <c r="L31" s="180"/>
      <c r="M31" s="186">
        <f>SUM(D31,G31,J31)</f>
        <v>18</v>
      </c>
      <c r="N31" s="140">
        <f t="shared" ref="N31:N33" si="13">M31/$M$30</f>
        <v>0.40909090909090912</v>
      </c>
    </row>
    <row r="32" spans="1:14" ht="13" customHeight="1" x14ac:dyDescent="0.35">
      <c r="A32" s="205"/>
      <c r="B32" s="214" t="s">
        <v>136</v>
      </c>
      <c r="C32" s="180"/>
      <c r="D32" s="146">
        <v>1</v>
      </c>
      <c r="E32" s="212">
        <f t="shared" si="11"/>
        <v>7.6923076923076927E-2</v>
      </c>
      <c r="F32" s="180"/>
      <c r="G32" s="213">
        <v>3</v>
      </c>
      <c r="H32" s="212">
        <f t="shared" si="12"/>
        <v>9.6774193548387094E-2</v>
      </c>
      <c r="I32" s="180"/>
      <c r="J32" s="146">
        <v>0</v>
      </c>
      <c r="K32" s="212">
        <f t="shared" ref="K32:K33" si="14">IFERROR(J32/$J$30,0)</f>
        <v>0</v>
      </c>
      <c r="L32" s="180"/>
      <c r="M32" s="213">
        <f t="shared" ref="M32:M33" si="15">SUM(D32,G32,J32)</f>
        <v>4</v>
      </c>
      <c r="N32" s="212">
        <f t="shared" si="13"/>
        <v>9.0909090909090912E-2</v>
      </c>
    </row>
    <row r="33" spans="1:15" ht="13" customHeight="1" x14ac:dyDescent="0.35">
      <c r="A33" s="205"/>
      <c r="B33" s="44" t="s">
        <v>7</v>
      </c>
      <c r="C33" s="180"/>
      <c r="D33" s="139">
        <v>5</v>
      </c>
      <c r="E33" s="140">
        <f t="shared" si="11"/>
        <v>0.38461538461538464</v>
      </c>
      <c r="F33" s="180"/>
      <c r="G33" s="141">
        <v>17</v>
      </c>
      <c r="H33" s="140">
        <f t="shared" si="12"/>
        <v>0.54838709677419351</v>
      </c>
      <c r="I33" s="180"/>
      <c r="J33" s="139">
        <v>0</v>
      </c>
      <c r="K33" s="140">
        <f t="shared" si="14"/>
        <v>0</v>
      </c>
      <c r="L33" s="180"/>
      <c r="M33" s="186">
        <f t="shared" si="15"/>
        <v>22</v>
      </c>
      <c r="N33" s="140">
        <f t="shared" si="13"/>
        <v>0.5</v>
      </c>
    </row>
    <row r="34" spans="1:15" ht="3" customHeight="1" x14ac:dyDescent="0.35">
      <c r="A34" s="158"/>
      <c r="B34" s="131"/>
      <c r="C34" s="131"/>
      <c r="D34" s="176"/>
      <c r="E34" s="176"/>
      <c r="F34" s="131"/>
      <c r="G34" s="176"/>
      <c r="H34" s="176"/>
      <c r="I34" s="131"/>
      <c r="J34" s="176"/>
      <c r="K34" s="176"/>
      <c r="L34" s="131"/>
      <c r="M34" s="176"/>
      <c r="N34" s="176"/>
    </row>
    <row r="35" spans="1:15" ht="13.5" customHeight="1" x14ac:dyDescent="0.35">
      <c r="A35" s="205"/>
      <c r="B35" s="206" t="s">
        <v>106</v>
      </c>
      <c r="C35" s="195"/>
      <c r="D35" s="207">
        <f>SUM(D36:D38)</f>
        <v>85</v>
      </c>
      <c r="E35" s="208">
        <f>D35/D10</f>
        <v>0.25914634146341464</v>
      </c>
      <c r="F35" s="195"/>
      <c r="G35" s="209">
        <f>SUM(G36:G38)</f>
        <v>367</v>
      </c>
      <c r="H35" s="208">
        <f>G35/G10</f>
        <v>0.33515981735159817</v>
      </c>
      <c r="I35" s="195"/>
      <c r="J35" s="207">
        <f>SUM(J36:J38)</f>
        <v>9</v>
      </c>
      <c r="K35" s="208">
        <f>J35/J10</f>
        <v>0.5625</v>
      </c>
      <c r="L35" s="195"/>
      <c r="M35" s="210">
        <f>SUM(M36:M38)</f>
        <v>461</v>
      </c>
      <c r="N35" s="208">
        <f>M35/M10</f>
        <v>0.32036136205698401</v>
      </c>
      <c r="O35" s="215"/>
    </row>
    <row r="36" spans="1:15" ht="13" customHeight="1" x14ac:dyDescent="0.35">
      <c r="A36" s="205"/>
      <c r="B36" s="44" t="s">
        <v>135</v>
      </c>
      <c r="C36" s="180"/>
      <c r="D36" s="139">
        <v>43</v>
      </c>
      <c r="E36" s="140">
        <f t="shared" ref="E36:E38" si="16">D36/$D$35</f>
        <v>0.50588235294117645</v>
      </c>
      <c r="F36" s="180"/>
      <c r="G36" s="141">
        <v>125</v>
      </c>
      <c r="H36" s="140">
        <f t="shared" ref="H36:H38" si="17">G36/$G$35</f>
        <v>0.34059945504087191</v>
      </c>
      <c r="I36" s="180"/>
      <c r="J36" s="139">
        <v>3</v>
      </c>
      <c r="K36" s="140">
        <f t="shared" ref="K36:K38" si="18">J36/$J$35</f>
        <v>0.33333333333333331</v>
      </c>
      <c r="L36" s="180"/>
      <c r="M36" s="186">
        <f>SUM(D36,G36,J36)</f>
        <v>171</v>
      </c>
      <c r="N36" s="140">
        <f t="shared" ref="N36:N38" si="19">M36/$M$35</f>
        <v>0.37093275488069416</v>
      </c>
    </row>
    <row r="37" spans="1:15" ht="13" customHeight="1" x14ac:dyDescent="0.35">
      <c r="A37" s="205"/>
      <c r="B37" s="214" t="s">
        <v>136</v>
      </c>
      <c r="C37" s="180"/>
      <c r="D37" s="146">
        <v>8</v>
      </c>
      <c r="E37" s="212">
        <f t="shared" si="16"/>
        <v>9.4117647058823528E-2</v>
      </c>
      <c r="F37" s="180"/>
      <c r="G37" s="213">
        <v>80</v>
      </c>
      <c r="H37" s="212">
        <f t="shared" si="17"/>
        <v>0.21798365122615804</v>
      </c>
      <c r="I37" s="180"/>
      <c r="J37" s="146">
        <v>0</v>
      </c>
      <c r="K37" s="212">
        <f t="shared" si="18"/>
        <v>0</v>
      </c>
      <c r="L37" s="180"/>
      <c r="M37" s="213">
        <f t="shared" ref="M37:M38" si="20">SUM(D37,G37,J37)</f>
        <v>88</v>
      </c>
      <c r="N37" s="212">
        <f t="shared" si="19"/>
        <v>0.19088937093275488</v>
      </c>
    </row>
    <row r="38" spans="1:15" ht="13" customHeight="1" x14ac:dyDescent="0.35">
      <c r="A38" s="205"/>
      <c r="B38" s="44" t="s">
        <v>7</v>
      </c>
      <c r="C38" s="180"/>
      <c r="D38" s="139">
        <v>34</v>
      </c>
      <c r="E38" s="140">
        <f t="shared" si="16"/>
        <v>0.4</v>
      </c>
      <c r="F38" s="180"/>
      <c r="G38" s="141">
        <v>162</v>
      </c>
      <c r="H38" s="140">
        <f t="shared" si="17"/>
        <v>0.44141689373297005</v>
      </c>
      <c r="I38" s="180"/>
      <c r="J38" s="139">
        <v>6</v>
      </c>
      <c r="K38" s="140">
        <f t="shared" si="18"/>
        <v>0.66666666666666663</v>
      </c>
      <c r="L38" s="180"/>
      <c r="M38" s="186">
        <f t="shared" si="20"/>
        <v>202</v>
      </c>
      <c r="N38" s="140">
        <f t="shared" si="19"/>
        <v>0.43817787418655096</v>
      </c>
    </row>
    <row r="39" spans="1:15" ht="2.25" customHeight="1" x14ac:dyDescent="0.35">
      <c r="A39" s="158"/>
      <c r="B39" s="131"/>
      <c r="C39" s="131"/>
      <c r="D39" s="176"/>
      <c r="E39" s="176"/>
      <c r="F39" s="131"/>
      <c r="G39" s="176"/>
      <c r="H39" s="176"/>
      <c r="I39" s="131"/>
      <c r="J39" s="176"/>
      <c r="K39" s="176"/>
      <c r="L39" s="131"/>
      <c r="M39" s="176"/>
      <c r="N39" s="176"/>
    </row>
    <row r="40" spans="1:15" ht="13.5" customHeight="1" x14ac:dyDescent="0.35">
      <c r="A40" s="205"/>
      <c r="B40" s="220" t="s">
        <v>130</v>
      </c>
      <c r="C40" s="195"/>
      <c r="D40" s="207">
        <f>SUM(D41:D43)</f>
        <v>74</v>
      </c>
      <c r="E40" s="208">
        <f>D40/D10</f>
        <v>0.22560975609756098</v>
      </c>
      <c r="F40" s="195"/>
      <c r="G40" s="209">
        <f>SUM(G41:G43)</f>
        <v>186</v>
      </c>
      <c r="H40" s="208">
        <f>G40/G10</f>
        <v>0.16986301369863013</v>
      </c>
      <c r="I40" s="195"/>
      <c r="J40" s="207">
        <f>SUM(J41:J43)</f>
        <v>0</v>
      </c>
      <c r="K40" s="208">
        <f>J40/J10</f>
        <v>0</v>
      </c>
      <c r="L40" s="195"/>
      <c r="M40" s="210">
        <f>SUM(M41:M43)</f>
        <v>260</v>
      </c>
      <c r="N40" s="208">
        <f>M40/M10</f>
        <v>0.18068102849200834</v>
      </c>
    </row>
    <row r="41" spans="1:15" ht="13" customHeight="1" x14ac:dyDescent="0.35">
      <c r="A41" s="205"/>
      <c r="B41" s="44" t="s">
        <v>135</v>
      </c>
      <c r="C41" s="180"/>
      <c r="D41" s="139">
        <v>33</v>
      </c>
      <c r="E41" s="140">
        <f t="shared" ref="E41:E43" si="21">D41/$D$40</f>
        <v>0.44594594594594594</v>
      </c>
      <c r="F41" s="180"/>
      <c r="G41" s="141">
        <v>46</v>
      </c>
      <c r="H41" s="140">
        <f t="shared" ref="H41:H43" si="22">G41/$G$40</f>
        <v>0.24731182795698925</v>
      </c>
      <c r="I41" s="180"/>
      <c r="J41" s="139">
        <v>0</v>
      </c>
      <c r="K41" s="140">
        <v>0</v>
      </c>
      <c r="L41" s="180"/>
      <c r="M41" s="186">
        <f>SUM(D41,G41,J41)</f>
        <v>79</v>
      </c>
      <c r="N41" s="140">
        <f t="shared" ref="N41:N43" si="23">M41/$M$40</f>
        <v>0.30384615384615382</v>
      </c>
    </row>
    <row r="42" spans="1:15" ht="13" customHeight="1" x14ac:dyDescent="0.35">
      <c r="A42" s="205"/>
      <c r="B42" s="214" t="s">
        <v>136</v>
      </c>
      <c r="C42" s="180"/>
      <c r="D42" s="146">
        <v>7</v>
      </c>
      <c r="E42" s="212">
        <f t="shared" si="21"/>
        <v>9.45945945945946E-2</v>
      </c>
      <c r="F42" s="180"/>
      <c r="G42" s="213">
        <v>34</v>
      </c>
      <c r="H42" s="212">
        <f t="shared" si="22"/>
        <v>0.18279569892473119</v>
      </c>
      <c r="I42" s="180"/>
      <c r="J42" s="146">
        <v>0</v>
      </c>
      <c r="K42" s="212">
        <v>0</v>
      </c>
      <c r="L42" s="180"/>
      <c r="M42" s="213">
        <f t="shared" ref="M42:M43" si="24">SUM(D42,G42,J42)</f>
        <v>41</v>
      </c>
      <c r="N42" s="212">
        <f t="shared" si="23"/>
        <v>0.15769230769230769</v>
      </c>
    </row>
    <row r="43" spans="1:15" ht="13" customHeight="1" thickBot="1" x14ac:dyDescent="0.4">
      <c r="A43" s="205"/>
      <c r="B43" s="254" t="s">
        <v>7</v>
      </c>
      <c r="C43" s="180"/>
      <c r="D43" s="152">
        <v>34</v>
      </c>
      <c r="E43" s="153">
        <f t="shared" si="21"/>
        <v>0.45945945945945948</v>
      </c>
      <c r="F43" s="180"/>
      <c r="G43" s="154">
        <v>106</v>
      </c>
      <c r="H43" s="153">
        <f t="shared" si="22"/>
        <v>0.56989247311827962</v>
      </c>
      <c r="I43" s="180"/>
      <c r="J43" s="152">
        <v>0</v>
      </c>
      <c r="K43" s="153">
        <v>0</v>
      </c>
      <c r="L43" s="180"/>
      <c r="M43" s="234">
        <f t="shared" si="24"/>
        <v>140</v>
      </c>
      <c r="N43" s="153">
        <f t="shared" si="23"/>
        <v>0.53846153846153844</v>
      </c>
    </row>
    <row r="44" spans="1:15" s="1" customFormat="1" ht="12" customHeight="1" thickTop="1" x14ac:dyDescent="0.25">
      <c r="B44" s="158"/>
      <c r="D44" s="120"/>
      <c r="E44" s="155"/>
      <c r="F44" s="156"/>
      <c r="G44" s="156"/>
      <c r="H44" s="155"/>
      <c r="I44" s="155"/>
      <c r="J44" s="156"/>
      <c r="K44" s="156"/>
      <c r="L44" s="79"/>
      <c r="M44" s="79"/>
    </row>
    <row r="45" spans="1:15" s="1" customFormat="1" ht="12" customHeight="1" x14ac:dyDescent="0.25">
      <c r="B45" s="471" t="s">
        <v>203</v>
      </c>
      <c r="C45" s="471"/>
      <c r="D45" s="471"/>
      <c r="E45" s="471"/>
      <c r="F45" s="471"/>
      <c r="G45" s="471"/>
      <c r="H45" s="471"/>
      <c r="I45" s="471"/>
      <c r="J45" s="471"/>
      <c r="K45" s="471"/>
      <c r="L45" s="471"/>
      <c r="M45" s="471"/>
    </row>
    <row r="46" spans="1:15" s="1" customFormat="1" ht="12" customHeight="1" x14ac:dyDescent="0.25">
      <c r="B46" s="157" t="s">
        <v>46</v>
      </c>
      <c r="D46" s="120"/>
      <c r="E46" s="157"/>
      <c r="F46" s="157"/>
      <c r="G46" s="158"/>
      <c r="H46" s="157"/>
      <c r="I46" s="157"/>
      <c r="J46" s="157"/>
      <c r="K46" s="158"/>
      <c r="L46" s="107"/>
      <c r="M46" s="107"/>
    </row>
    <row r="47" spans="1:15" s="1" customFormat="1" ht="12" customHeight="1" x14ac:dyDescent="0.25">
      <c r="B47" s="159" t="s">
        <v>47</v>
      </c>
      <c r="D47" s="120"/>
      <c r="E47" s="159"/>
      <c r="F47" s="159"/>
      <c r="G47" s="158"/>
      <c r="H47" s="159"/>
      <c r="I47" s="159"/>
      <c r="J47" s="159"/>
      <c r="K47" s="158"/>
      <c r="L47" s="107"/>
      <c r="M47" s="107"/>
    </row>
    <row r="48" spans="1:15" s="1" customFormat="1" ht="5.25" customHeight="1" x14ac:dyDescent="0.25">
      <c r="B48" s="107"/>
      <c r="D48" s="120"/>
      <c r="E48" s="107"/>
      <c r="F48" s="107"/>
      <c r="G48" s="107"/>
      <c r="H48" s="107"/>
      <c r="I48" s="107"/>
      <c r="J48" s="107"/>
      <c r="K48" s="107"/>
      <c r="L48" s="107"/>
      <c r="M48" s="107"/>
    </row>
    <row r="49" spans="2:13" s="1" customFormat="1" ht="12" customHeight="1" x14ac:dyDescent="0.25">
      <c r="B49" s="473" t="s">
        <v>335</v>
      </c>
      <c r="C49" s="473"/>
      <c r="D49" s="473"/>
      <c r="E49" s="473"/>
      <c r="F49" s="473"/>
      <c r="G49" s="473"/>
      <c r="H49" s="473"/>
      <c r="I49" s="473"/>
      <c r="J49" s="473"/>
      <c r="K49" s="473"/>
      <c r="L49" s="473"/>
      <c r="M49" s="473"/>
    </row>
    <row r="50" spans="2:13" s="1" customFormat="1" ht="12.5" x14ac:dyDescent="0.25">
      <c r="E50" s="158"/>
    </row>
    <row r="51" spans="2:13" s="1" customFormat="1" ht="12" customHeight="1" x14ac:dyDescent="0.25">
      <c r="E51" s="158"/>
    </row>
    <row r="52" spans="2:13" x14ac:dyDescent="0.35">
      <c r="B52" s="219"/>
    </row>
  </sheetData>
  <customSheetViews>
    <customSheetView guid="{2806289E-E2A8-4B9B-A15C-380DC7171E03}" showPageBreaks="1" showGridLines="0" view="pageLayout">
      <selection activeCell="B4" sqref="B4:N4"/>
      <pageMargins left="0.75" right="0.75" top="0.75" bottom="0.75" header="0.5" footer="0.5"/>
      <pageSetup orientation="landscape" r:id="rId1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  <customSheetView guid="{F3B5803E-F644-4017-98FB-3DB746882656}" showPageBreaks="1" showGridLines="0" view="pageLayout" topLeftCell="A14">
      <selection activeCell="B15" sqref="B15"/>
      <pageMargins left="0.75" right="0.75" top="0.75" bottom="0.75" header="0.5" footer="0.5"/>
      <pageSetup orientation="landscape" r:id="rId2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</customSheetViews>
  <mergeCells count="11">
    <mergeCell ref="B45:M45"/>
    <mergeCell ref="B49:M49"/>
    <mergeCell ref="B4:N4"/>
    <mergeCell ref="D6:E6"/>
    <mergeCell ref="G6:H6"/>
    <mergeCell ref="J6:K6"/>
    <mergeCell ref="M6:N6"/>
    <mergeCell ref="D7:E7"/>
    <mergeCell ref="G7:H7"/>
    <mergeCell ref="J7:K7"/>
    <mergeCell ref="M7:N7"/>
  </mergeCells>
  <hyperlinks>
    <hyperlink ref="B2" location="ToC!A1" display="Table of Contents" xr:uid="{00124422-5020-452B-BF83-DE4F0FD2573B}"/>
  </hyperlinks>
  <pageMargins left="0.75" right="0.75" top="0.75" bottom="0.75" header="0.5" footer="0.5"/>
  <pageSetup orientation="landscape" r:id="rId3"/>
  <headerFooter>
    <oddHeader>&amp;L&amp;"Arial,Italic"&amp;10ADEA Survey of Allied Dental Program Directors, 2018 Summary and Results</oddHeader>
    <oddFooter>&amp;L&amp;"Arial,Regular"&amp;10July 2019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O45"/>
  <sheetViews>
    <sheetView showGridLines="0" zoomScaleNormal="100" workbookViewId="0"/>
  </sheetViews>
  <sheetFormatPr defaultColWidth="8.7265625" defaultRowHeight="15" customHeight="1" x14ac:dyDescent="0.25"/>
  <cols>
    <col min="1" max="1" width="2.26953125" style="1" customWidth="1"/>
    <col min="2" max="2" width="17.7265625" style="1" customWidth="1"/>
    <col min="3" max="3" width="2" style="120" customWidth="1"/>
    <col min="4" max="5" width="8.26953125" style="1" customWidth="1"/>
    <col min="6" max="6" width="1.453125" style="120" customWidth="1"/>
    <col min="7" max="8" width="8.26953125" style="2" customWidth="1"/>
    <col min="9" max="9" width="1.453125" style="120" customWidth="1"/>
    <col min="10" max="11" width="8.26953125" style="2" customWidth="1"/>
    <col min="12" max="12" width="1.7265625" style="120" customWidth="1"/>
    <col min="13" max="14" width="8.26953125" style="2" customWidth="1"/>
    <col min="15" max="15" width="9.7265625" style="120" customWidth="1"/>
    <col min="16" max="236" width="8.7265625" style="1"/>
    <col min="237" max="237" width="28.81640625" style="1" customWidth="1"/>
    <col min="238" max="238" width="24.7265625" style="1" customWidth="1"/>
    <col min="239" max="239" width="22.7265625" style="1" customWidth="1"/>
    <col min="240" max="240" width="8.7265625" style="1"/>
    <col min="241" max="241" width="17.453125" style="1" customWidth="1"/>
    <col min="242" max="242" width="8.7265625" style="1"/>
    <col min="243" max="243" width="14.7265625" style="1" bestFit="1" customWidth="1"/>
    <col min="244" max="492" width="8.7265625" style="1"/>
    <col min="493" max="493" width="28.81640625" style="1" customWidth="1"/>
    <col min="494" max="494" width="24.7265625" style="1" customWidth="1"/>
    <col min="495" max="495" width="22.7265625" style="1" customWidth="1"/>
    <col min="496" max="496" width="8.7265625" style="1"/>
    <col min="497" max="497" width="17.453125" style="1" customWidth="1"/>
    <col min="498" max="498" width="8.7265625" style="1"/>
    <col min="499" max="499" width="14.7265625" style="1" bestFit="1" customWidth="1"/>
    <col min="500" max="748" width="8.7265625" style="1"/>
    <col min="749" max="749" width="28.81640625" style="1" customWidth="1"/>
    <col min="750" max="750" width="24.7265625" style="1" customWidth="1"/>
    <col min="751" max="751" width="22.7265625" style="1" customWidth="1"/>
    <col min="752" max="752" width="8.7265625" style="1"/>
    <col min="753" max="753" width="17.453125" style="1" customWidth="1"/>
    <col min="754" max="754" width="8.7265625" style="1"/>
    <col min="755" max="755" width="14.7265625" style="1" bestFit="1" customWidth="1"/>
    <col min="756" max="1004" width="8.7265625" style="1"/>
    <col min="1005" max="1005" width="28.81640625" style="1" customWidth="1"/>
    <col min="1006" max="1006" width="24.7265625" style="1" customWidth="1"/>
    <col min="1007" max="1007" width="22.7265625" style="1" customWidth="1"/>
    <col min="1008" max="1008" width="8.7265625" style="1"/>
    <col min="1009" max="1009" width="17.453125" style="1" customWidth="1"/>
    <col min="1010" max="1010" width="8.7265625" style="1"/>
    <col min="1011" max="1011" width="14.7265625" style="1" bestFit="1" customWidth="1"/>
    <col min="1012" max="1260" width="8.7265625" style="1"/>
    <col min="1261" max="1261" width="28.81640625" style="1" customWidth="1"/>
    <col min="1262" max="1262" width="24.7265625" style="1" customWidth="1"/>
    <col min="1263" max="1263" width="22.7265625" style="1" customWidth="1"/>
    <col min="1264" max="1264" width="8.7265625" style="1"/>
    <col min="1265" max="1265" width="17.453125" style="1" customWidth="1"/>
    <col min="1266" max="1266" width="8.7265625" style="1"/>
    <col min="1267" max="1267" width="14.7265625" style="1" bestFit="1" customWidth="1"/>
    <col min="1268" max="1516" width="8.7265625" style="1"/>
    <col min="1517" max="1517" width="28.81640625" style="1" customWidth="1"/>
    <col min="1518" max="1518" width="24.7265625" style="1" customWidth="1"/>
    <col min="1519" max="1519" width="22.7265625" style="1" customWidth="1"/>
    <col min="1520" max="1520" width="8.7265625" style="1"/>
    <col min="1521" max="1521" width="17.453125" style="1" customWidth="1"/>
    <col min="1522" max="1522" width="8.7265625" style="1"/>
    <col min="1523" max="1523" width="14.7265625" style="1" bestFit="1" customWidth="1"/>
    <col min="1524" max="1772" width="8.7265625" style="1"/>
    <col min="1773" max="1773" width="28.81640625" style="1" customWidth="1"/>
    <col min="1774" max="1774" width="24.7265625" style="1" customWidth="1"/>
    <col min="1775" max="1775" width="22.7265625" style="1" customWidth="1"/>
    <col min="1776" max="1776" width="8.7265625" style="1"/>
    <col min="1777" max="1777" width="17.453125" style="1" customWidth="1"/>
    <col min="1778" max="1778" width="8.7265625" style="1"/>
    <col min="1779" max="1779" width="14.7265625" style="1" bestFit="1" customWidth="1"/>
    <col min="1780" max="2028" width="8.7265625" style="1"/>
    <col min="2029" max="2029" width="28.81640625" style="1" customWidth="1"/>
    <col min="2030" max="2030" width="24.7265625" style="1" customWidth="1"/>
    <col min="2031" max="2031" width="22.7265625" style="1" customWidth="1"/>
    <col min="2032" max="2032" width="8.7265625" style="1"/>
    <col min="2033" max="2033" width="17.453125" style="1" customWidth="1"/>
    <col min="2034" max="2034" width="8.7265625" style="1"/>
    <col min="2035" max="2035" width="14.7265625" style="1" bestFit="1" customWidth="1"/>
    <col min="2036" max="2284" width="8.7265625" style="1"/>
    <col min="2285" max="2285" width="28.81640625" style="1" customWidth="1"/>
    <col min="2286" max="2286" width="24.7265625" style="1" customWidth="1"/>
    <col min="2287" max="2287" width="22.7265625" style="1" customWidth="1"/>
    <col min="2288" max="2288" width="8.7265625" style="1"/>
    <col min="2289" max="2289" width="17.453125" style="1" customWidth="1"/>
    <col min="2290" max="2290" width="8.7265625" style="1"/>
    <col min="2291" max="2291" width="14.7265625" style="1" bestFit="1" customWidth="1"/>
    <col min="2292" max="2540" width="8.7265625" style="1"/>
    <col min="2541" max="2541" width="28.81640625" style="1" customWidth="1"/>
    <col min="2542" max="2542" width="24.7265625" style="1" customWidth="1"/>
    <col min="2543" max="2543" width="22.7265625" style="1" customWidth="1"/>
    <col min="2544" max="2544" width="8.7265625" style="1"/>
    <col min="2545" max="2545" width="17.453125" style="1" customWidth="1"/>
    <col min="2546" max="2546" width="8.7265625" style="1"/>
    <col min="2547" max="2547" width="14.7265625" style="1" bestFit="1" customWidth="1"/>
    <col min="2548" max="2796" width="8.7265625" style="1"/>
    <col min="2797" max="2797" width="28.81640625" style="1" customWidth="1"/>
    <col min="2798" max="2798" width="24.7265625" style="1" customWidth="1"/>
    <col min="2799" max="2799" width="22.7265625" style="1" customWidth="1"/>
    <col min="2800" max="2800" width="8.7265625" style="1"/>
    <col min="2801" max="2801" width="17.453125" style="1" customWidth="1"/>
    <col min="2802" max="2802" width="8.7265625" style="1"/>
    <col min="2803" max="2803" width="14.7265625" style="1" bestFit="1" customWidth="1"/>
    <col min="2804" max="3052" width="8.7265625" style="1"/>
    <col min="3053" max="3053" width="28.81640625" style="1" customWidth="1"/>
    <col min="3054" max="3054" width="24.7265625" style="1" customWidth="1"/>
    <col min="3055" max="3055" width="22.7265625" style="1" customWidth="1"/>
    <col min="3056" max="3056" width="8.7265625" style="1"/>
    <col min="3057" max="3057" width="17.453125" style="1" customWidth="1"/>
    <col min="3058" max="3058" width="8.7265625" style="1"/>
    <col min="3059" max="3059" width="14.7265625" style="1" bestFit="1" customWidth="1"/>
    <col min="3060" max="3308" width="8.7265625" style="1"/>
    <col min="3309" max="3309" width="28.81640625" style="1" customWidth="1"/>
    <col min="3310" max="3310" width="24.7265625" style="1" customWidth="1"/>
    <col min="3311" max="3311" width="22.7265625" style="1" customWidth="1"/>
    <col min="3312" max="3312" width="8.7265625" style="1"/>
    <col min="3313" max="3313" width="17.453125" style="1" customWidth="1"/>
    <col min="3314" max="3314" width="8.7265625" style="1"/>
    <col min="3315" max="3315" width="14.7265625" style="1" bestFit="1" customWidth="1"/>
    <col min="3316" max="3564" width="8.7265625" style="1"/>
    <col min="3565" max="3565" width="28.81640625" style="1" customWidth="1"/>
    <col min="3566" max="3566" width="24.7265625" style="1" customWidth="1"/>
    <col min="3567" max="3567" width="22.7265625" style="1" customWidth="1"/>
    <col min="3568" max="3568" width="8.7265625" style="1"/>
    <col min="3569" max="3569" width="17.453125" style="1" customWidth="1"/>
    <col min="3570" max="3570" width="8.7265625" style="1"/>
    <col min="3571" max="3571" width="14.7265625" style="1" bestFit="1" customWidth="1"/>
    <col min="3572" max="3820" width="8.7265625" style="1"/>
    <col min="3821" max="3821" width="28.81640625" style="1" customWidth="1"/>
    <col min="3822" max="3822" width="24.7265625" style="1" customWidth="1"/>
    <col min="3823" max="3823" width="22.7265625" style="1" customWidth="1"/>
    <col min="3824" max="3824" width="8.7265625" style="1"/>
    <col min="3825" max="3825" width="17.453125" style="1" customWidth="1"/>
    <col min="3826" max="3826" width="8.7265625" style="1"/>
    <col min="3827" max="3827" width="14.7265625" style="1" bestFit="1" customWidth="1"/>
    <col min="3828" max="4076" width="8.7265625" style="1"/>
    <col min="4077" max="4077" width="28.81640625" style="1" customWidth="1"/>
    <col min="4078" max="4078" width="24.7265625" style="1" customWidth="1"/>
    <col min="4079" max="4079" width="22.7265625" style="1" customWidth="1"/>
    <col min="4080" max="4080" width="8.7265625" style="1"/>
    <col min="4081" max="4081" width="17.453125" style="1" customWidth="1"/>
    <col min="4082" max="4082" width="8.7265625" style="1"/>
    <col min="4083" max="4083" width="14.7265625" style="1" bestFit="1" customWidth="1"/>
    <col min="4084" max="4332" width="8.7265625" style="1"/>
    <col min="4333" max="4333" width="28.81640625" style="1" customWidth="1"/>
    <col min="4334" max="4334" width="24.7265625" style="1" customWidth="1"/>
    <col min="4335" max="4335" width="22.7265625" style="1" customWidth="1"/>
    <col min="4336" max="4336" width="8.7265625" style="1"/>
    <col min="4337" max="4337" width="17.453125" style="1" customWidth="1"/>
    <col min="4338" max="4338" width="8.7265625" style="1"/>
    <col min="4339" max="4339" width="14.7265625" style="1" bestFit="1" customWidth="1"/>
    <col min="4340" max="4588" width="8.7265625" style="1"/>
    <col min="4589" max="4589" width="28.81640625" style="1" customWidth="1"/>
    <col min="4590" max="4590" width="24.7265625" style="1" customWidth="1"/>
    <col min="4591" max="4591" width="22.7265625" style="1" customWidth="1"/>
    <col min="4592" max="4592" width="8.7265625" style="1"/>
    <col min="4593" max="4593" width="17.453125" style="1" customWidth="1"/>
    <col min="4594" max="4594" width="8.7265625" style="1"/>
    <col min="4595" max="4595" width="14.7265625" style="1" bestFit="1" customWidth="1"/>
    <col min="4596" max="4844" width="8.7265625" style="1"/>
    <col min="4845" max="4845" width="28.81640625" style="1" customWidth="1"/>
    <col min="4846" max="4846" width="24.7265625" style="1" customWidth="1"/>
    <col min="4847" max="4847" width="22.7265625" style="1" customWidth="1"/>
    <col min="4848" max="4848" width="8.7265625" style="1"/>
    <col min="4849" max="4849" width="17.453125" style="1" customWidth="1"/>
    <col min="4850" max="4850" width="8.7265625" style="1"/>
    <col min="4851" max="4851" width="14.7265625" style="1" bestFit="1" customWidth="1"/>
    <col min="4852" max="5100" width="8.7265625" style="1"/>
    <col min="5101" max="5101" width="28.81640625" style="1" customWidth="1"/>
    <col min="5102" max="5102" width="24.7265625" style="1" customWidth="1"/>
    <col min="5103" max="5103" width="22.7265625" style="1" customWidth="1"/>
    <col min="5104" max="5104" width="8.7265625" style="1"/>
    <col min="5105" max="5105" width="17.453125" style="1" customWidth="1"/>
    <col min="5106" max="5106" width="8.7265625" style="1"/>
    <col min="5107" max="5107" width="14.7265625" style="1" bestFit="1" customWidth="1"/>
    <col min="5108" max="5356" width="8.7265625" style="1"/>
    <col min="5357" max="5357" width="28.81640625" style="1" customWidth="1"/>
    <col min="5358" max="5358" width="24.7265625" style="1" customWidth="1"/>
    <col min="5359" max="5359" width="22.7265625" style="1" customWidth="1"/>
    <col min="5360" max="5360" width="8.7265625" style="1"/>
    <col min="5361" max="5361" width="17.453125" style="1" customWidth="1"/>
    <col min="5362" max="5362" width="8.7265625" style="1"/>
    <col min="5363" max="5363" width="14.7265625" style="1" bestFit="1" customWidth="1"/>
    <col min="5364" max="5612" width="8.7265625" style="1"/>
    <col min="5613" max="5613" width="28.81640625" style="1" customWidth="1"/>
    <col min="5614" max="5614" width="24.7265625" style="1" customWidth="1"/>
    <col min="5615" max="5615" width="22.7265625" style="1" customWidth="1"/>
    <col min="5616" max="5616" width="8.7265625" style="1"/>
    <col min="5617" max="5617" width="17.453125" style="1" customWidth="1"/>
    <col min="5618" max="5618" width="8.7265625" style="1"/>
    <col min="5619" max="5619" width="14.7265625" style="1" bestFit="1" customWidth="1"/>
    <col min="5620" max="5868" width="8.7265625" style="1"/>
    <col min="5869" max="5869" width="28.81640625" style="1" customWidth="1"/>
    <col min="5870" max="5870" width="24.7265625" style="1" customWidth="1"/>
    <col min="5871" max="5871" width="22.7265625" style="1" customWidth="1"/>
    <col min="5872" max="5872" width="8.7265625" style="1"/>
    <col min="5873" max="5873" width="17.453125" style="1" customWidth="1"/>
    <col min="5874" max="5874" width="8.7265625" style="1"/>
    <col min="5875" max="5875" width="14.7265625" style="1" bestFit="1" customWidth="1"/>
    <col min="5876" max="6124" width="8.7265625" style="1"/>
    <col min="6125" max="6125" width="28.81640625" style="1" customWidth="1"/>
    <col min="6126" max="6126" width="24.7265625" style="1" customWidth="1"/>
    <col min="6127" max="6127" width="22.7265625" style="1" customWidth="1"/>
    <col min="6128" max="6128" width="8.7265625" style="1"/>
    <col min="6129" max="6129" width="17.453125" style="1" customWidth="1"/>
    <col min="6130" max="6130" width="8.7265625" style="1"/>
    <col min="6131" max="6131" width="14.7265625" style="1" bestFit="1" customWidth="1"/>
    <col min="6132" max="6380" width="8.7265625" style="1"/>
    <col min="6381" max="6381" width="28.81640625" style="1" customWidth="1"/>
    <col min="6382" max="6382" width="24.7265625" style="1" customWidth="1"/>
    <col min="6383" max="6383" width="22.7265625" style="1" customWidth="1"/>
    <col min="6384" max="6384" width="8.7265625" style="1"/>
    <col min="6385" max="6385" width="17.453125" style="1" customWidth="1"/>
    <col min="6386" max="6386" width="8.7265625" style="1"/>
    <col min="6387" max="6387" width="14.7265625" style="1" bestFit="1" customWidth="1"/>
    <col min="6388" max="6636" width="8.7265625" style="1"/>
    <col min="6637" max="6637" width="28.81640625" style="1" customWidth="1"/>
    <col min="6638" max="6638" width="24.7265625" style="1" customWidth="1"/>
    <col min="6639" max="6639" width="22.7265625" style="1" customWidth="1"/>
    <col min="6640" max="6640" width="8.7265625" style="1"/>
    <col min="6641" max="6641" width="17.453125" style="1" customWidth="1"/>
    <col min="6642" max="6642" width="8.7265625" style="1"/>
    <col min="6643" max="6643" width="14.7265625" style="1" bestFit="1" customWidth="1"/>
    <col min="6644" max="6892" width="8.7265625" style="1"/>
    <col min="6893" max="6893" width="28.81640625" style="1" customWidth="1"/>
    <col min="6894" max="6894" width="24.7265625" style="1" customWidth="1"/>
    <col min="6895" max="6895" width="22.7265625" style="1" customWidth="1"/>
    <col min="6896" max="6896" width="8.7265625" style="1"/>
    <col min="6897" max="6897" width="17.453125" style="1" customWidth="1"/>
    <col min="6898" max="6898" width="8.7265625" style="1"/>
    <col min="6899" max="6899" width="14.7265625" style="1" bestFit="1" customWidth="1"/>
    <col min="6900" max="7148" width="8.7265625" style="1"/>
    <col min="7149" max="7149" width="28.81640625" style="1" customWidth="1"/>
    <col min="7150" max="7150" width="24.7265625" style="1" customWidth="1"/>
    <col min="7151" max="7151" width="22.7265625" style="1" customWidth="1"/>
    <col min="7152" max="7152" width="8.7265625" style="1"/>
    <col min="7153" max="7153" width="17.453125" style="1" customWidth="1"/>
    <col min="7154" max="7154" width="8.7265625" style="1"/>
    <col min="7155" max="7155" width="14.7265625" style="1" bestFit="1" customWidth="1"/>
    <col min="7156" max="7404" width="8.7265625" style="1"/>
    <col min="7405" max="7405" width="28.81640625" style="1" customWidth="1"/>
    <col min="7406" max="7406" width="24.7265625" style="1" customWidth="1"/>
    <col min="7407" max="7407" width="22.7265625" style="1" customWidth="1"/>
    <col min="7408" max="7408" width="8.7265625" style="1"/>
    <col min="7409" max="7409" width="17.453125" style="1" customWidth="1"/>
    <col min="7410" max="7410" width="8.7265625" style="1"/>
    <col min="7411" max="7411" width="14.7265625" style="1" bestFit="1" customWidth="1"/>
    <col min="7412" max="7660" width="8.7265625" style="1"/>
    <col min="7661" max="7661" width="28.81640625" style="1" customWidth="1"/>
    <col min="7662" max="7662" width="24.7265625" style="1" customWidth="1"/>
    <col min="7663" max="7663" width="22.7265625" style="1" customWidth="1"/>
    <col min="7664" max="7664" width="8.7265625" style="1"/>
    <col min="7665" max="7665" width="17.453125" style="1" customWidth="1"/>
    <col min="7666" max="7666" width="8.7265625" style="1"/>
    <col min="7667" max="7667" width="14.7265625" style="1" bestFit="1" customWidth="1"/>
    <col min="7668" max="7916" width="8.7265625" style="1"/>
    <col min="7917" max="7917" width="28.81640625" style="1" customWidth="1"/>
    <col min="7918" max="7918" width="24.7265625" style="1" customWidth="1"/>
    <col min="7919" max="7919" width="22.7265625" style="1" customWidth="1"/>
    <col min="7920" max="7920" width="8.7265625" style="1"/>
    <col min="7921" max="7921" width="17.453125" style="1" customWidth="1"/>
    <col min="7922" max="7922" width="8.7265625" style="1"/>
    <col min="7923" max="7923" width="14.7265625" style="1" bestFit="1" customWidth="1"/>
    <col min="7924" max="8172" width="8.7265625" style="1"/>
    <col min="8173" max="8173" width="28.81640625" style="1" customWidth="1"/>
    <col min="8174" max="8174" width="24.7265625" style="1" customWidth="1"/>
    <col min="8175" max="8175" width="22.7265625" style="1" customWidth="1"/>
    <col min="8176" max="8176" width="8.7265625" style="1"/>
    <col min="8177" max="8177" width="17.453125" style="1" customWidth="1"/>
    <col min="8178" max="8178" width="8.7265625" style="1"/>
    <col min="8179" max="8179" width="14.7265625" style="1" bestFit="1" customWidth="1"/>
    <col min="8180" max="8428" width="8.7265625" style="1"/>
    <col min="8429" max="8429" width="28.81640625" style="1" customWidth="1"/>
    <col min="8430" max="8430" width="24.7265625" style="1" customWidth="1"/>
    <col min="8431" max="8431" width="22.7265625" style="1" customWidth="1"/>
    <col min="8432" max="8432" width="8.7265625" style="1"/>
    <col min="8433" max="8433" width="17.453125" style="1" customWidth="1"/>
    <col min="8434" max="8434" width="8.7265625" style="1"/>
    <col min="8435" max="8435" width="14.7265625" style="1" bestFit="1" customWidth="1"/>
    <col min="8436" max="8684" width="8.7265625" style="1"/>
    <col min="8685" max="8685" width="28.81640625" style="1" customWidth="1"/>
    <col min="8686" max="8686" width="24.7265625" style="1" customWidth="1"/>
    <col min="8687" max="8687" width="22.7265625" style="1" customWidth="1"/>
    <col min="8688" max="8688" width="8.7265625" style="1"/>
    <col min="8689" max="8689" width="17.453125" style="1" customWidth="1"/>
    <col min="8690" max="8690" width="8.7265625" style="1"/>
    <col min="8691" max="8691" width="14.7265625" style="1" bestFit="1" customWidth="1"/>
    <col min="8692" max="8940" width="8.7265625" style="1"/>
    <col min="8941" max="8941" width="28.81640625" style="1" customWidth="1"/>
    <col min="8942" max="8942" width="24.7265625" style="1" customWidth="1"/>
    <col min="8943" max="8943" width="22.7265625" style="1" customWidth="1"/>
    <col min="8944" max="8944" width="8.7265625" style="1"/>
    <col min="8945" max="8945" width="17.453125" style="1" customWidth="1"/>
    <col min="8946" max="8946" width="8.7265625" style="1"/>
    <col min="8947" max="8947" width="14.7265625" style="1" bestFit="1" customWidth="1"/>
    <col min="8948" max="9196" width="8.7265625" style="1"/>
    <col min="9197" max="9197" width="28.81640625" style="1" customWidth="1"/>
    <col min="9198" max="9198" width="24.7265625" style="1" customWidth="1"/>
    <col min="9199" max="9199" width="22.7265625" style="1" customWidth="1"/>
    <col min="9200" max="9200" width="8.7265625" style="1"/>
    <col min="9201" max="9201" width="17.453125" style="1" customWidth="1"/>
    <col min="9202" max="9202" width="8.7265625" style="1"/>
    <col min="9203" max="9203" width="14.7265625" style="1" bestFit="1" customWidth="1"/>
    <col min="9204" max="9452" width="8.7265625" style="1"/>
    <col min="9453" max="9453" width="28.81640625" style="1" customWidth="1"/>
    <col min="9454" max="9454" width="24.7265625" style="1" customWidth="1"/>
    <col min="9455" max="9455" width="22.7265625" style="1" customWidth="1"/>
    <col min="9456" max="9456" width="8.7265625" style="1"/>
    <col min="9457" max="9457" width="17.453125" style="1" customWidth="1"/>
    <col min="9458" max="9458" width="8.7265625" style="1"/>
    <col min="9459" max="9459" width="14.7265625" style="1" bestFit="1" customWidth="1"/>
    <col min="9460" max="9708" width="8.7265625" style="1"/>
    <col min="9709" max="9709" width="28.81640625" style="1" customWidth="1"/>
    <col min="9710" max="9710" width="24.7265625" style="1" customWidth="1"/>
    <col min="9711" max="9711" width="22.7265625" style="1" customWidth="1"/>
    <col min="9712" max="9712" width="8.7265625" style="1"/>
    <col min="9713" max="9713" width="17.453125" style="1" customWidth="1"/>
    <col min="9714" max="9714" width="8.7265625" style="1"/>
    <col min="9715" max="9715" width="14.7265625" style="1" bestFit="1" customWidth="1"/>
    <col min="9716" max="9964" width="8.7265625" style="1"/>
    <col min="9965" max="9965" width="28.81640625" style="1" customWidth="1"/>
    <col min="9966" max="9966" width="24.7265625" style="1" customWidth="1"/>
    <col min="9967" max="9967" width="22.7265625" style="1" customWidth="1"/>
    <col min="9968" max="9968" width="8.7265625" style="1"/>
    <col min="9969" max="9969" width="17.453125" style="1" customWidth="1"/>
    <col min="9970" max="9970" width="8.7265625" style="1"/>
    <col min="9971" max="9971" width="14.7265625" style="1" bestFit="1" customWidth="1"/>
    <col min="9972" max="10220" width="8.7265625" style="1"/>
    <col min="10221" max="10221" width="28.81640625" style="1" customWidth="1"/>
    <col min="10222" max="10222" width="24.7265625" style="1" customWidth="1"/>
    <col min="10223" max="10223" width="22.7265625" style="1" customWidth="1"/>
    <col min="10224" max="10224" width="8.7265625" style="1"/>
    <col min="10225" max="10225" width="17.453125" style="1" customWidth="1"/>
    <col min="10226" max="10226" width="8.7265625" style="1"/>
    <col min="10227" max="10227" width="14.7265625" style="1" bestFit="1" customWidth="1"/>
    <col min="10228" max="10476" width="8.7265625" style="1"/>
    <col min="10477" max="10477" width="28.81640625" style="1" customWidth="1"/>
    <col min="10478" max="10478" width="24.7265625" style="1" customWidth="1"/>
    <col min="10479" max="10479" width="22.7265625" style="1" customWidth="1"/>
    <col min="10480" max="10480" width="8.7265625" style="1"/>
    <col min="10481" max="10481" width="17.453125" style="1" customWidth="1"/>
    <col min="10482" max="10482" width="8.7265625" style="1"/>
    <col min="10483" max="10483" width="14.7265625" style="1" bestFit="1" customWidth="1"/>
    <col min="10484" max="10732" width="8.7265625" style="1"/>
    <col min="10733" max="10733" width="28.81640625" style="1" customWidth="1"/>
    <col min="10734" max="10734" width="24.7265625" style="1" customWidth="1"/>
    <col min="10735" max="10735" width="22.7265625" style="1" customWidth="1"/>
    <col min="10736" max="10736" width="8.7265625" style="1"/>
    <col min="10737" max="10737" width="17.453125" style="1" customWidth="1"/>
    <col min="10738" max="10738" width="8.7265625" style="1"/>
    <col min="10739" max="10739" width="14.7265625" style="1" bestFit="1" customWidth="1"/>
    <col min="10740" max="10988" width="8.7265625" style="1"/>
    <col min="10989" max="10989" width="28.81640625" style="1" customWidth="1"/>
    <col min="10990" max="10990" width="24.7265625" style="1" customWidth="1"/>
    <col min="10991" max="10991" width="22.7265625" style="1" customWidth="1"/>
    <col min="10992" max="10992" width="8.7265625" style="1"/>
    <col min="10993" max="10993" width="17.453125" style="1" customWidth="1"/>
    <col min="10994" max="10994" width="8.7265625" style="1"/>
    <col min="10995" max="10995" width="14.7265625" style="1" bestFit="1" customWidth="1"/>
    <col min="10996" max="11244" width="8.7265625" style="1"/>
    <col min="11245" max="11245" width="28.81640625" style="1" customWidth="1"/>
    <col min="11246" max="11246" width="24.7265625" style="1" customWidth="1"/>
    <col min="11247" max="11247" width="22.7265625" style="1" customWidth="1"/>
    <col min="11248" max="11248" width="8.7265625" style="1"/>
    <col min="11249" max="11249" width="17.453125" style="1" customWidth="1"/>
    <col min="11250" max="11250" width="8.7265625" style="1"/>
    <col min="11251" max="11251" width="14.7265625" style="1" bestFit="1" customWidth="1"/>
    <col min="11252" max="11500" width="8.7265625" style="1"/>
    <col min="11501" max="11501" width="28.81640625" style="1" customWidth="1"/>
    <col min="11502" max="11502" width="24.7265625" style="1" customWidth="1"/>
    <col min="11503" max="11503" width="22.7265625" style="1" customWidth="1"/>
    <col min="11504" max="11504" width="8.7265625" style="1"/>
    <col min="11505" max="11505" width="17.453125" style="1" customWidth="1"/>
    <col min="11506" max="11506" width="8.7265625" style="1"/>
    <col min="11507" max="11507" width="14.7265625" style="1" bestFit="1" customWidth="1"/>
    <col min="11508" max="11756" width="8.7265625" style="1"/>
    <col min="11757" max="11757" width="28.81640625" style="1" customWidth="1"/>
    <col min="11758" max="11758" width="24.7265625" style="1" customWidth="1"/>
    <col min="11759" max="11759" width="22.7265625" style="1" customWidth="1"/>
    <col min="11760" max="11760" width="8.7265625" style="1"/>
    <col min="11761" max="11761" width="17.453125" style="1" customWidth="1"/>
    <col min="11762" max="11762" width="8.7265625" style="1"/>
    <col min="11763" max="11763" width="14.7265625" style="1" bestFit="1" customWidth="1"/>
    <col min="11764" max="12012" width="8.7265625" style="1"/>
    <col min="12013" max="12013" width="28.81640625" style="1" customWidth="1"/>
    <col min="12014" max="12014" width="24.7265625" style="1" customWidth="1"/>
    <col min="12015" max="12015" width="22.7265625" style="1" customWidth="1"/>
    <col min="12016" max="12016" width="8.7265625" style="1"/>
    <col min="12017" max="12017" width="17.453125" style="1" customWidth="1"/>
    <col min="12018" max="12018" width="8.7265625" style="1"/>
    <col min="12019" max="12019" width="14.7265625" style="1" bestFit="1" customWidth="1"/>
    <col min="12020" max="12268" width="8.7265625" style="1"/>
    <col min="12269" max="12269" width="28.81640625" style="1" customWidth="1"/>
    <col min="12270" max="12270" width="24.7265625" style="1" customWidth="1"/>
    <col min="12271" max="12271" width="22.7265625" style="1" customWidth="1"/>
    <col min="12272" max="12272" width="8.7265625" style="1"/>
    <col min="12273" max="12273" width="17.453125" style="1" customWidth="1"/>
    <col min="12274" max="12274" width="8.7265625" style="1"/>
    <col min="12275" max="12275" width="14.7265625" style="1" bestFit="1" customWidth="1"/>
    <col min="12276" max="12524" width="8.7265625" style="1"/>
    <col min="12525" max="12525" width="28.81640625" style="1" customWidth="1"/>
    <col min="12526" max="12526" width="24.7265625" style="1" customWidth="1"/>
    <col min="12527" max="12527" width="22.7265625" style="1" customWidth="1"/>
    <col min="12528" max="12528" width="8.7265625" style="1"/>
    <col min="12529" max="12529" width="17.453125" style="1" customWidth="1"/>
    <col min="12530" max="12530" width="8.7265625" style="1"/>
    <col min="12531" max="12531" width="14.7265625" style="1" bestFit="1" customWidth="1"/>
    <col min="12532" max="12780" width="8.7265625" style="1"/>
    <col min="12781" max="12781" width="28.81640625" style="1" customWidth="1"/>
    <col min="12782" max="12782" width="24.7265625" style="1" customWidth="1"/>
    <col min="12783" max="12783" width="22.7265625" style="1" customWidth="1"/>
    <col min="12784" max="12784" width="8.7265625" style="1"/>
    <col min="12785" max="12785" width="17.453125" style="1" customWidth="1"/>
    <col min="12786" max="12786" width="8.7265625" style="1"/>
    <col min="12787" max="12787" width="14.7265625" style="1" bestFit="1" customWidth="1"/>
    <col min="12788" max="13036" width="8.7265625" style="1"/>
    <col min="13037" max="13037" width="28.81640625" style="1" customWidth="1"/>
    <col min="13038" max="13038" width="24.7265625" style="1" customWidth="1"/>
    <col min="13039" max="13039" width="22.7265625" style="1" customWidth="1"/>
    <col min="13040" max="13040" width="8.7265625" style="1"/>
    <col min="13041" max="13041" width="17.453125" style="1" customWidth="1"/>
    <col min="13042" max="13042" width="8.7265625" style="1"/>
    <col min="13043" max="13043" width="14.7265625" style="1" bestFit="1" customWidth="1"/>
    <col min="13044" max="13292" width="8.7265625" style="1"/>
    <col min="13293" max="13293" width="28.81640625" style="1" customWidth="1"/>
    <col min="13294" max="13294" width="24.7265625" style="1" customWidth="1"/>
    <col min="13295" max="13295" width="22.7265625" style="1" customWidth="1"/>
    <col min="13296" max="13296" width="8.7265625" style="1"/>
    <col min="13297" max="13297" width="17.453125" style="1" customWidth="1"/>
    <col min="13298" max="13298" width="8.7265625" style="1"/>
    <col min="13299" max="13299" width="14.7265625" style="1" bestFit="1" customWidth="1"/>
    <col min="13300" max="13548" width="8.7265625" style="1"/>
    <col min="13549" max="13549" width="28.81640625" style="1" customWidth="1"/>
    <col min="13550" max="13550" width="24.7265625" style="1" customWidth="1"/>
    <col min="13551" max="13551" width="22.7265625" style="1" customWidth="1"/>
    <col min="13552" max="13552" width="8.7265625" style="1"/>
    <col min="13553" max="13553" width="17.453125" style="1" customWidth="1"/>
    <col min="13554" max="13554" width="8.7265625" style="1"/>
    <col min="13555" max="13555" width="14.7265625" style="1" bestFit="1" customWidth="1"/>
    <col min="13556" max="13804" width="8.7265625" style="1"/>
    <col min="13805" max="13805" width="28.81640625" style="1" customWidth="1"/>
    <col min="13806" max="13806" width="24.7265625" style="1" customWidth="1"/>
    <col min="13807" max="13807" width="22.7265625" style="1" customWidth="1"/>
    <col min="13808" max="13808" width="8.7265625" style="1"/>
    <col min="13809" max="13809" width="17.453125" style="1" customWidth="1"/>
    <col min="13810" max="13810" width="8.7265625" style="1"/>
    <col min="13811" max="13811" width="14.7265625" style="1" bestFit="1" customWidth="1"/>
    <col min="13812" max="14060" width="8.7265625" style="1"/>
    <col min="14061" max="14061" width="28.81640625" style="1" customWidth="1"/>
    <col min="14062" max="14062" width="24.7265625" style="1" customWidth="1"/>
    <col min="14063" max="14063" width="22.7265625" style="1" customWidth="1"/>
    <col min="14064" max="14064" width="8.7265625" style="1"/>
    <col min="14065" max="14065" width="17.453125" style="1" customWidth="1"/>
    <col min="14066" max="14066" width="8.7265625" style="1"/>
    <col min="14067" max="14067" width="14.7265625" style="1" bestFit="1" customWidth="1"/>
    <col min="14068" max="14316" width="8.7265625" style="1"/>
    <col min="14317" max="14317" width="28.81640625" style="1" customWidth="1"/>
    <col min="14318" max="14318" width="24.7265625" style="1" customWidth="1"/>
    <col min="14319" max="14319" width="22.7265625" style="1" customWidth="1"/>
    <col min="14320" max="14320" width="8.7265625" style="1"/>
    <col min="14321" max="14321" width="17.453125" style="1" customWidth="1"/>
    <col min="14322" max="14322" width="8.7265625" style="1"/>
    <col min="14323" max="14323" width="14.7265625" style="1" bestFit="1" customWidth="1"/>
    <col min="14324" max="14572" width="8.7265625" style="1"/>
    <col min="14573" max="14573" width="28.81640625" style="1" customWidth="1"/>
    <col min="14574" max="14574" width="24.7265625" style="1" customWidth="1"/>
    <col min="14575" max="14575" width="22.7265625" style="1" customWidth="1"/>
    <col min="14576" max="14576" width="8.7265625" style="1"/>
    <col min="14577" max="14577" width="17.453125" style="1" customWidth="1"/>
    <col min="14578" max="14578" width="8.7265625" style="1"/>
    <col min="14579" max="14579" width="14.7265625" style="1" bestFit="1" customWidth="1"/>
    <col min="14580" max="14828" width="8.7265625" style="1"/>
    <col min="14829" max="14829" width="28.81640625" style="1" customWidth="1"/>
    <col min="14830" max="14830" width="24.7265625" style="1" customWidth="1"/>
    <col min="14831" max="14831" width="22.7265625" style="1" customWidth="1"/>
    <col min="14832" max="14832" width="8.7265625" style="1"/>
    <col min="14833" max="14833" width="17.453125" style="1" customWidth="1"/>
    <col min="14834" max="14834" width="8.7265625" style="1"/>
    <col min="14835" max="14835" width="14.7265625" style="1" bestFit="1" customWidth="1"/>
    <col min="14836" max="15084" width="8.7265625" style="1"/>
    <col min="15085" max="15085" width="28.81640625" style="1" customWidth="1"/>
    <col min="15086" max="15086" width="24.7265625" style="1" customWidth="1"/>
    <col min="15087" max="15087" width="22.7265625" style="1" customWidth="1"/>
    <col min="15088" max="15088" width="8.7265625" style="1"/>
    <col min="15089" max="15089" width="17.453125" style="1" customWidth="1"/>
    <col min="15090" max="15090" width="8.7265625" style="1"/>
    <col min="15091" max="15091" width="14.7265625" style="1" bestFit="1" customWidth="1"/>
    <col min="15092" max="15340" width="8.7265625" style="1"/>
    <col min="15341" max="15341" width="28.81640625" style="1" customWidth="1"/>
    <col min="15342" max="15342" width="24.7265625" style="1" customWidth="1"/>
    <col min="15343" max="15343" width="22.7265625" style="1" customWidth="1"/>
    <col min="15344" max="15344" width="8.7265625" style="1"/>
    <col min="15345" max="15345" width="17.453125" style="1" customWidth="1"/>
    <col min="15346" max="15346" width="8.7265625" style="1"/>
    <col min="15347" max="15347" width="14.7265625" style="1" bestFit="1" customWidth="1"/>
    <col min="15348" max="15596" width="8.7265625" style="1"/>
    <col min="15597" max="15597" width="28.81640625" style="1" customWidth="1"/>
    <col min="15598" max="15598" width="24.7265625" style="1" customWidth="1"/>
    <col min="15599" max="15599" width="22.7265625" style="1" customWidth="1"/>
    <col min="15600" max="15600" width="8.7265625" style="1"/>
    <col min="15601" max="15601" width="17.453125" style="1" customWidth="1"/>
    <col min="15602" max="15602" width="8.7265625" style="1"/>
    <col min="15603" max="15603" width="14.7265625" style="1" bestFit="1" customWidth="1"/>
    <col min="15604" max="15852" width="8.7265625" style="1"/>
    <col min="15853" max="15853" width="28.81640625" style="1" customWidth="1"/>
    <col min="15854" max="15854" width="24.7265625" style="1" customWidth="1"/>
    <col min="15855" max="15855" width="22.7265625" style="1" customWidth="1"/>
    <col min="15856" max="15856" width="8.7265625" style="1"/>
    <col min="15857" max="15857" width="17.453125" style="1" customWidth="1"/>
    <col min="15858" max="15858" width="8.7265625" style="1"/>
    <col min="15859" max="15859" width="14.7265625" style="1" bestFit="1" customWidth="1"/>
    <col min="15860" max="16108" width="8.7265625" style="1"/>
    <col min="16109" max="16109" width="28.81640625" style="1" customWidth="1"/>
    <col min="16110" max="16110" width="24.7265625" style="1" customWidth="1"/>
    <col min="16111" max="16111" width="22.7265625" style="1" customWidth="1"/>
    <col min="16112" max="16112" width="8.7265625" style="1"/>
    <col min="16113" max="16113" width="17.453125" style="1" customWidth="1"/>
    <col min="16114" max="16114" width="8.7265625" style="1"/>
    <col min="16115" max="16115" width="14.7265625" style="1" bestFit="1" customWidth="1"/>
    <col min="16116" max="16384" width="8.7265625" style="1"/>
  </cols>
  <sheetData>
    <row r="1" spans="1:15" ht="12.75" customHeight="1" x14ac:dyDescent="0.25">
      <c r="C1" s="1"/>
      <c r="D1" s="120"/>
      <c r="E1" s="3"/>
      <c r="F1" s="1"/>
      <c r="G1" s="3"/>
      <c r="H1" s="3"/>
      <c r="I1" s="1"/>
      <c r="J1" s="3"/>
      <c r="K1" s="3"/>
      <c r="L1" s="1"/>
      <c r="M1" s="1"/>
      <c r="N1" s="1"/>
      <c r="O1" s="1"/>
    </row>
    <row r="2" spans="1:15" ht="12.75" customHeight="1" x14ac:dyDescent="0.35">
      <c r="B2" s="78" t="s">
        <v>25</v>
      </c>
      <c r="C2" s="1"/>
      <c r="D2" s="120"/>
      <c r="E2" s="3"/>
      <c r="F2" s="1"/>
      <c r="G2" s="3"/>
      <c r="H2" s="3"/>
      <c r="I2" s="1"/>
      <c r="J2" s="3"/>
      <c r="K2" s="3"/>
      <c r="L2" s="1"/>
      <c r="M2" s="1"/>
      <c r="N2" s="1"/>
      <c r="O2" s="1"/>
    </row>
    <row r="3" spans="1:15" ht="12.75" customHeight="1" x14ac:dyDescent="0.25">
      <c r="C3" s="1"/>
      <c r="D3" s="120"/>
      <c r="E3" s="3"/>
      <c r="F3" s="1"/>
      <c r="G3" s="3"/>
      <c r="H3" s="3"/>
      <c r="I3" s="1"/>
      <c r="J3" s="3"/>
      <c r="K3" s="3"/>
      <c r="L3" s="1"/>
      <c r="M3" s="1"/>
      <c r="N3" s="1"/>
      <c r="O3" s="1"/>
    </row>
    <row r="4" spans="1:15" ht="15" customHeight="1" x14ac:dyDescent="0.3">
      <c r="B4" s="281" t="s">
        <v>436</v>
      </c>
      <c r="C4" s="280"/>
      <c r="D4" s="280"/>
      <c r="E4" s="280"/>
      <c r="F4" s="280"/>
      <c r="G4" s="280"/>
      <c r="H4" s="280"/>
      <c r="I4" s="280"/>
      <c r="J4" s="280"/>
      <c r="L4" s="236"/>
      <c r="O4" s="236"/>
    </row>
    <row r="5" spans="1:15" ht="12.75" customHeight="1" x14ac:dyDescent="0.25">
      <c r="B5" s="123"/>
      <c r="C5" s="124"/>
      <c r="D5" s="123"/>
      <c r="E5" s="123"/>
      <c r="F5" s="124"/>
      <c r="G5" s="125"/>
      <c r="H5" s="125"/>
      <c r="I5" s="124"/>
      <c r="J5" s="125"/>
      <c r="K5" s="125"/>
      <c r="L5" s="124"/>
      <c r="M5" s="125"/>
      <c r="N5" s="172"/>
      <c r="O5" s="124"/>
    </row>
    <row r="6" spans="1:15" s="282" customFormat="1" ht="15" customHeight="1" x14ac:dyDescent="0.3">
      <c r="B6" s="283"/>
      <c r="C6" s="284"/>
      <c r="D6" s="279" t="s">
        <v>4</v>
      </c>
      <c r="E6" s="279"/>
      <c r="F6" s="285"/>
      <c r="G6" s="279" t="s">
        <v>5</v>
      </c>
      <c r="H6" s="279"/>
      <c r="I6" s="285"/>
      <c r="J6" s="279" t="s">
        <v>26</v>
      </c>
      <c r="K6" s="279"/>
      <c r="L6" s="285"/>
      <c r="M6" s="362" t="s">
        <v>3</v>
      </c>
      <c r="N6" s="279"/>
      <c r="O6" s="279"/>
    </row>
    <row r="7" spans="1:15" ht="22.5" customHeight="1" thickBot="1" x14ac:dyDescent="0.4">
      <c r="B7" s="193"/>
      <c r="C7" s="131"/>
      <c r="D7" s="54" t="s">
        <v>24</v>
      </c>
      <c r="E7" s="54" t="s">
        <v>2</v>
      </c>
      <c r="F7" s="131"/>
      <c r="G7" s="54" t="s">
        <v>24</v>
      </c>
      <c r="H7" s="54" t="s">
        <v>2</v>
      </c>
      <c r="I7" s="131"/>
      <c r="J7" s="54" t="s">
        <v>24</v>
      </c>
      <c r="K7" s="54" t="s">
        <v>2</v>
      </c>
      <c r="L7" s="131"/>
      <c r="M7" s="54" t="s">
        <v>24</v>
      </c>
      <c r="N7" s="54" t="s">
        <v>2</v>
      </c>
      <c r="O7"/>
    </row>
    <row r="8" spans="1:15" s="177" customFormat="1" ht="10" customHeight="1" x14ac:dyDescent="0.35">
      <c r="A8" s="158"/>
      <c r="B8" s="131"/>
      <c r="C8" s="131"/>
      <c r="D8" s="176"/>
      <c r="E8" s="176"/>
      <c r="F8" s="131"/>
      <c r="G8" s="176"/>
      <c r="H8" s="176"/>
      <c r="I8" s="131"/>
      <c r="J8" s="176"/>
      <c r="K8" s="176"/>
      <c r="L8" s="131"/>
      <c r="M8" s="176"/>
      <c r="N8" s="176"/>
      <c r="O8"/>
    </row>
    <row r="9" spans="1:15" s="264" customFormat="1" ht="15" customHeight="1" x14ac:dyDescent="0.35">
      <c r="B9" s="70" t="s">
        <v>137</v>
      </c>
      <c r="C9" s="265"/>
      <c r="D9" s="266">
        <f>SUM(D11:D12)</f>
        <v>56</v>
      </c>
      <c r="E9" s="208">
        <f>D9/D9</f>
        <v>1</v>
      </c>
      <c r="F9" s="267"/>
      <c r="G9" s="266">
        <f>SUM(G11:G12)</f>
        <v>305</v>
      </c>
      <c r="H9" s="208">
        <f>G9/G9</f>
        <v>1</v>
      </c>
      <c r="I9" s="267"/>
      <c r="J9" s="266">
        <f>SUM(J11:J12)</f>
        <v>6</v>
      </c>
      <c r="K9" s="208">
        <f>J9/J9</f>
        <v>1</v>
      </c>
      <c r="L9" s="267"/>
      <c r="M9" s="266">
        <f>SUM(M11:M12)</f>
        <v>367</v>
      </c>
      <c r="N9" s="208">
        <f>M9/M9</f>
        <v>1</v>
      </c>
      <c r="O9"/>
    </row>
    <row r="10" spans="1:15" s="264" customFormat="1" ht="15" customHeight="1" x14ac:dyDescent="0.35">
      <c r="B10" s="418" t="s">
        <v>355</v>
      </c>
      <c r="C10" s="265"/>
      <c r="D10" s="513">
        <v>13</v>
      </c>
      <c r="E10" s="513"/>
      <c r="F10" s="267"/>
      <c r="G10" s="513">
        <v>74</v>
      </c>
      <c r="H10" s="513"/>
      <c r="I10" s="267"/>
      <c r="J10" s="513">
        <v>2</v>
      </c>
      <c r="K10" s="513"/>
      <c r="L10" s="267"/>
      <c r="M10" s="513">
        <v>89</v>
      </c>
      <c r="N10" s="513"/>
      <c r="O10"/>
    </row>
    <row r="11" spans="1:15" ht="15" customHeight="1" x14ac:dyDescent="0.35">
      <c r="B11" s="268" t="s">
        <v>138</v>
      </c>
      <c r="C11" s="135"/>
      <c r="D11" s="169">
        <v>24</v>
      </c>
      <c r="E11" s="140">
        <f>D11/D9</f>
        <v>0.42857142857142855</v>
      </c>
      <c r="F11" s="135"/>
      <c r="G11" s="269">
        <v>99</v>
      </c>
      <c r="H11" s="140">
        <f>G11/G9</f>
        <v>0.32459016393442625</v>
      </c>
      <c r="I11" s="135"/>
      <c r="J11" s="169">
        <v>1</v>
      </c>
      <c r="K11" s="140">
        <f>J11/J9</f>
        <v>0.16666666666666666</v>
      </c>
      <c r="L11" s="135"/>
      <c r="M11" s="169">
        <f>SUM(D11,G11,J11)</f>
        <v>124</v>
      </c>
      <c r="N11" s="140">
        <f>M11/M9</f>
        <v>0.33787465940054495</v>
      </c>
      <c r="O11"/>
    </row>
    <row r="12" spans="1:15" ht="15" customHeight="1" x14ac:dyDescent="0.35">
      <c r="B12" s="270" t="s">
        <v>139</v>
      </c>
      <c r="C12" s="271"/>
      <c r="D12" s="272">
        <v>32</v>
      </c>
      <c r="E12" s="227">
        <f>D12/D9</f>
        <v>0.5714285714285714</v>
      </c>
      <c r="F12" s="271"/>
      <c r="G12" s="273">
        <v>206</v>
      </c>
      <c r="H12" s="227">
        <f>G12/G9</f>
        <v>0.67540983606557381</v>
      </c>
      <c r="I12" s="271"/>
      <c r="J12" s="272">
        <v>5</v>
      </c>
      <c r="K12" s="227">
        <f>J12/J9</f>
        <v>0.83333333333333337</v>
      </c>
      <c r="L12" s="271"/>
      <c r="M12" s="246">
        <f>SUM(D12,G12,J12)</f>
        <v>243</v>
      </c>
      <c r="N12" s="212">
        <f>M12/M9</f>
        <v>0.66212534059945505</v>
      </c>
      <c r="O12"/>
    </row>
    <row r="13" spans="1:15" s="177" customFormat="1" ht="5.5" customHeight="1" x14ac:dyDescent="0.35">
      <c r="A13" s="158"/>
      <c r="B13" s="131"/>
      <c r="C13" s="131"/>
      <c r="D13" s="274"/>
      <c r="E13" s="176"/>
      <c r="F13" s="131"/>
      <c r="G13" s="274"/>
      <c r="H13" s="176"/>
      <c r="I13" s="131"/>
      <c r="J13" s="274"/>
      <c r="K13" s="176"/>
      <c r="L13" s="131"/>
      <c r="M13" s="274"/>
      <c r="N13" s="176"/>
      <c r="O13"/>
    </row>
    <row r="14" spans="1:15" s="264" customFormat="1" ht="15" customHeight="1" x14ac:dyDescent="0.35">
      <c r="B14" s="71" t="s">
        <v>140</v>
      </c>
      <c r="C14" s="275"/>
      <c r="D14" s="266">
        <f>SUM(D16:D17)</f>
        <v>55</v>
      </c>
      <c r="E14" s="208">
        <v>1</v>
      </c>
      <c r="F14" s="245"/>
      <c r="G14" s="266">
        <f>SUM(G16:G17)</f>
        <v>247</v>
      </c>
      <c r="H14" s="208">
        <v>1</v>
      </c>
      <c r="I14" s="245"/>
      <c r="J14" s="266">
        <f>SUM(J16:J17)</f>
        <v>5</v>
      </c>
      <c r="K14" s="208">
        <v>1</v>
      </c>
      <c r="L14" s="245"/>
      <c r="M14" s="266">
        <f>SUM(M16:M17)</f>
        <v>307</v>
      </c>
      <c r="N14" s="208">
        <v>1</v>
      </c>
      <c r="O14"/>
    </row>
    <row r="15" spans="1:15" s="264" customFormat="1" ht="15" customHeight="1" x14ac:dyDescent="0.35">
      <c r="B15" s="275" t="s">
        <v>355</v>
      </c>
      <c r="C15" s="275"/>
      <c r="D15" s="513">
        <v>18</v>
      </c>
      <c r="E15" s="513"/>
      <c r="F15" s="245"/>
      <c r="G15" s="513">
        <v>70</v>
      </c>
      <c r="H15" s="513"/>
      <c r="I15" s="245"/>
      <c r="J15" s="513">
        <v>2</v>
      </c>
      <c r="K15" s="513"/>
      <c r="L15" s="245"/>
      <c r="M15" s="513">
        <v>90</v>
      </c>
      <c r="N15" s="513"/>
      <c r="O15"/>
    </row>
    <row r="16" spans="1:15" ht="15" customHeight="1" x14ac:dyDescent="0.35">
      <c r="B16" s="268" t="s">
        <v>138</v>
      </c>
      <c r="C16" s="271"/>
      <c r="D16" s="169">
        <v>33</v>
      </c>
      <c r="E16" s="140">
        <f>D16/D14</f>
        <v>0.6</v>
      </c>
      <c r="F16" s="271"/>
      <c r="G16" s="269">
        <v>87</v>
      </c>
      <c r="H16" s="140">
        <f>G16/G14</f>
        <v>0.35222672064777327</v>
      </c>
      <c r="I16" s="271"/>
      <c r="J16" s="169">
        <v>2</v>
      </c>
      <c r="K16" s="140">
        <f>J16/J14</f>
        <v>0.4</v>
      </c>
      <c r="L16" s="271"/>
      <c r="M16" s="169">
        <f>SUM(D16,G16,J16)</f>
        <v>122</v>
      </c>
      <c r="N16" s="140">
        <f>M16/M14</f>
        <v>0.3973941368078176</v>
      </c>
      <c r="O16"/>
    </row>
    <row r="17" spans="1:15" ht="15" customHeight="1" thickBot="1" x14ac:dyDescent="0.4">
      <c r="B17" s="276" t="s">
        <v>139</v>
      </c>
      <c r="C17" s="271"/>
      <c r="D17" s="277">
        <v>22</v>
      </c>
      <c r="E17" s="230">
        <f>D17/D14</f>
        <v>0.4</v>
      </c>
      <c r="F17" s="271"/>
      <c r="G17" s="278">
        <v>160</v>
      </c>
      <c r="H17" s="230">
        <f>G17/G14</f>
        <v>0.64777327935222673</v>
      </c>
      <c r="I17" s="271"/>
      <c r="J17" s="277">
        <v>3</v>
      </c>
      <c r="K17" s="230">
        <f>J17/J14</f>
        <v>0.6</v>
      </c>
      <c r="L17" s="271"/>
      <c r="M17" s="277">
        <f>SUM(D17,G17,J17)</f>
        <v>185</v>
      </c>
      <c r="N17" s="230">
        <f>M17/M14</f>
        <v>0.60260586319218246</v>
      </c>
      <c r="O17"/>
    </row>
    <row r="18" spans="1:15" ht="6" customHeight="1" thickTop="1" x14ac:dyDescent="0.25">
      <c r="C18" s="1"/>
      <c r="D18" s="120"/>
      <c r="E18" s="155"/>
      <c r="F18" s="156"/>
      <c r="G18" s="155"/>
      <c r="H18" s="155"/>
      <c r="I18" s="156"/>
      <c r="J18" s="79"/>
      <c r="K18" s="79"/>
      <c r="L18" s="1"/>
      <c r="M18" s="1"/>
      <c r="N18" s="1"/>
      <c r="O18" s="1"/>
    </row>
    <row r="19" spans="1:15" ht="12" customHeight="1" x14ac:dyDescent="0.25">
      <c r="B19" s="471" t="s">
        <v>203</v>
      </c>
      <c r="C19" s="471"/>
      <c r="D19" s="471"/>
      <c r="E19" s="471"/>
      <c r="F19" s="471"/>
      <c r="G19" s="471"/>
      <c r="H19" s="471"/>
      <c r="I19" s="471"/>
      <c r="J19" s="471"/>
      <c r="K19" s="471"/>
      <c r="L19" s="1"/>
      <c r="M19" s="1"/>
      <c r="N19" s="1"/>
      <c r="O19" s="1"/>
    </row>
    <row r="20" spans="1:15" ht="9" customHeight="1" x14ac:dyDescent="0.25">
      <c r="B20" s="157" t="s">
        <v>46</v>
      </c>
      <c r="C20" s="1"/>
      <c r="D20" s="120"/>
      <c r="E20" s="157"/>
      <c r="F20" s="158"/>
      <c r="G20" s="157"/>
      <c r="H20" s="157"/>
      <c r="I20" s="158"/>
      <c r="J20" s="107"/>
      <c r="K20" s="107"/>
      <c r="L20" s="1"/>
      <c r="M20" s="1"/>
      <c r="N20" s="1"/>
      <c r="O20" s="1"/>
    </row>
    <row r="21" spans="1:15" ht="12" customHeight="1" x14ac:dyDescent="0.25">
      <c r="B21" s="159" t="s">
        <v>47</v>
      </c>
      <c r="C21" s="1"/>
      <c r="D21" s="120"/>
      <c r="E21" s="159"/>
      <c r="F21" s="158"/>
      <c r="G21" s="159"/>
      <c r="H21" s="159"/>
      <c r="I21" s="158"/>
      <c r="J21" s="107"/>
      <c r="K21" s="107"/>
      <c r="L21" s="1"/>
      <c r="M21" s="1"/>
      <c r="N21" s="1"/>
      <c r="O21" s="1"/>
    </row>
    <row r="22" spans="1:15" ht="8.25" customHeight="1" x14ac:dyDescent="0.25">
      <c r="B22" s="107"/>
      <c r="C22" s="1"/>
      <c r="D22" s="120"/>
      <c r="E22" s="107"/>
      <c r="F22" s="107"/>
      <c r="G22" s="107"/>
      <c r="H22" s="107"/>
      <c r="I22" s="107"/>
      <c r="J22" s="107"/>
      <c r="K22" s="107"/>
      <c r="L22" s="1"/>
      <c r="M22" s="1"/>
      <c r="N22" s="1"/>
      <c r="O22" s="1"/>
    </row>
    <row r="23" spans="1:15" ht="12" customHeight="1" x14ac:dyDescent="0.25">
      <c r="B23" s="473" t="s">
        <v>335</v>
      </c>
      <c r="C23" s="473"/>
      <c r="D23" s="473"/>
      <c r="E23" s="473"/>
      <c r="F23" s="473"/>
      <c r="G23" s="473"/>
      <c r="H23" s="473"/>
      <c r="I23" s="473"/>
      <c r="J23" s="473"/>
      <c r="K23" s="473"/>
      <c r="L23" s="473"/>
      <c r="M23" s="473"/>
      <c r="N23" s="1"/>
      <c r="O23" s="1"/>
    </row>
    <row r="24" spans="1:15" ht="11.25" customHeight="1" x14ac:dyDescent="0.25">
      <c r="C24" s="1"/>
      <c r="E24" s="158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2.25" customHeight="1" x14ac:dyDescent="0.25">
      <c r="C25" s="1"/>
      <c r="E25" s="158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5" customHeight="1" x14ac:dyDescent="0.3">
      <c r="B26" s="281" t="s">
        <v>437</v>
      </c>
      <c r="C26" s="280"/>
      <c r="D26" s="280"/>
      <c r="E26" s="280"/>
      <c r="F26" s="280"/>
      <c r="G26" s="280"/>
      <c r="H26" s="280"/>
      <c r="I26" s="280"/>
      <c r="J26" s="280"/>
      <c r="L26" s="236"/>
      <c r="O26" s="236"/>
    </row>
    <row r="27" spans="1:15" ht="6.75" customHeight="1" x14ac:dyDescent="0.25">
      <c r="B27" s="123"/>
      <c r="C27" s="124"/>
      <c r="D27" s="123"/>
      <c r="E27" s="123"/>
      <c r="F27" s="124"/>
      <c r="G27" s="125"/>
      <c r="H27" s="125"/>
      <c r="I27" s="124"/>
      <c r="J27" s="125"/>
      <c r="K27" s="125"/>
      <c r="L27" s="124"/>
      <c r="M27" s="125"/>
      <c r="N27" s="172"/>
      <c r="O27" s="124"/>
    </row>
    <row r="28" spans="1:15" s="282" customFormat="1" ht="15" customHeight="1" x14ac:dyDescent="0.3">
      <c r="B28" s="283"/>
      <c r="C28" s="284"/>
      <c r="D28" s="279" t="s">
        <v>4</v>
      </c>
      <c r="E28" s="279"/>
      <c r="F28" s="285"/>
      <c r="G28" s="279" t="s">
        <v>5</v>
      </c>
      <c r="H28" s="279"/>
      <c r="I28" s="285"/>
      <c r="J28" s="279" t="s">
        <v>26</v>
      </c>
      <c r="K28" s="279"/>
      <c r="L28" s="285"/>
      <c r="M28" s="362" t="s">
        <v>3</v>
      </c>
      <c r="N28" s="279"/>
      <c r="O28" s="279"/>
    </row>
    <row r="29" spans="1:15" ht="22.5" customHeight="1" thickBot="1" x14ac:dyDescent="0.4">
      <c r="B29" s="193"/>
      <c r="C29" s="131"/>
      <c r="D29" s="54" t="s">
        <v>24</v>
      </c>
      <c r="E29" s="54" t="s">
        <v>2</v>
      </c>
      <c r="F29" s="131"/>
      <c r="G29" s="54" t="s">
        <v>24</v>
      </c>
      <c r="H29" s="54" t="s">
        <v>2</v>
      </c>
      <c r="I29" s="131"/>
      <c r="J29" s="54" t="s">
        <v>24</v>
      </c>
      <c r="K29" s="54" t="s">
        <v>2</v>
      </c>
      <c r="L29" s="131"/>
      <c r="M29" s="54" t="s">
        <v>24</v>
      </c>
      <c r="N29" s="54" t="s">
        <v>2</v>
      </c>
      <c r="O29"/>
    </row>
    <row r="30" spans="1:15" s="177" customFormat="1" ht="10" customHeight="1" x14ac:dyDescent="0.35">
      <c r="A30" s="158"/>
      <c r="B30" s="131"/>
      <c r="C30" s="131"/>
      <c r="D30" s="274"/>
      <c r="E30" s="176"/>
      <c r="F30" s="131"/>
      <c r="G30" s="274"/>
      <c r="H30" s="176"/>
      <c r="I30" s="131"/>
      <c r="J30" s="274"/>
      <c r="K30" s="176"/>
      <c r="L30" s="131"/>
      <c r="M30" s="274"/>
      <c r="N30" s="176"/>
      <c r="O30"/>
    </row>
    <row r="31" spans="1:15" s="264" customFormat="1" ht="15" customHeight="1" x14ac:dyDescent="0.35">
      <c r="B31" s="71" t="s">
        <v>141</v>
      </c>
      <c r="C31" s="275"/>
      <c r="D31" s="266">
        <f>SUM(D33:D34)</f>
        <v>25</v>
      </c>
      <c r="E31" s="208">
        <v>1</v>
      </c>
      <c r="F31" s="245"/>
      <c r="G31" s="266">
        <f>SUM(G33:G34)</f>
        <v>122</v>
      </c>
      <c r="H31" s="208">
        <v>1</v>
      </c>
      <c r="I31" s="245"/>
      <c r="J31" s="266">
        <f>SUM(J33:J34)</f>
        <v>1</v>
      </c>
      <c r="K31" s="208">
        <v>1</v>
      </c>
      <c r="L31" s="245"/>
      <c r="M31" s="266">
        <f>SUM(M33:M34)</f>
        <v>148</v>
      </c>
      <c r="N31" s="208">
        <v>1</v>
      </c>
      <c r="O31"/>
    </row>
    <row r="32" spans="1:15" s="264" customFormat="1" ht="15" customHeight="1" x14ac:dyDescent="0.35">
      <c r="B32" s="275" t="s">
        <v>355</v>
      </c>
      <c r="C32" s="275"/>
      <c r="D32" s="513">
        <v>22</v>
      </c>
      <c r="E32" s="513"/>
      <c r="F32" s="245"/>
      <c r="G32" s="513">
        <v>67</v>
      </c>
      <c r="H32" s="513"/>
      <c r="I32" s="245"/>
      <c r="J32" s="513">
        <v>1</v>
      </c>
      <c r="K32" s="513"/>
      <c r="L32" s="245"/>
      <c r="M32" s="513">
        <v>90</v>
      </c>
      <c r="N32" s="513"/>
      <c r="O32"/>
    </row>
    <row r="33" spans="1:15" ht="15" customHeight="1" x14ac:dyDescent="0.35">
      <c r="B33" s="268" t="s">
        <v>138</v>
      </c>
      <c r="C33" s="271"/>
      <c r="D33" s="169">
        <v>15</v>
      </c>
      <c r="E33" s="140">
        <f>D33/D31</f>
        <v>0.6</v>
      </c>
      <c r="F33" s="271"/>
      <c r="G33" s="269">
        <v>57</v>
      </c>
      <c r="H33" s="140">
        <f>G33/G31</f>
        <v>0.46721311475409838</v>
      </c>
      <c r="I33" s="271"/>
      <c r="J33" s="169">
        <v>1</v>
      </c>
      <c r="K33" s="140">
        <f>J33/J31</f>
        <v>1</v>
      </c>
      <c r="L33" s="271"/>
      <c r="M33" s="169">
        <f>SUM(D33,G33,J33)</f>
        <v>73</v>
      </c>
      <c r="N33" s="140">
        <f>M33/M31</f>
        <v>0.49324324324324326</v>
      </c>
      <c r="O33"/>
    </row>
    <row r="34" spans="1:15" ht="15" customHeight="1" x14ac:dyDescent="0.35">
      <c r="B34" s="270" t="s">
        <v>139</v>
      </c>
      <c r="C34" s="271"/>
      <c r="D34" s="272">
        <v>10</v>
      </c>
      <c r="E34" s="227">
        <f>D34/D31</f>
        <v>0.4</v>
      </c>
      <c r="F34" s="271"/>
      <c r="G34" s="273">
        <v>65</v>
      </c>
      <c r="H34" s="227">
        <f>G34/G31</f>
        <v>0.53278688524590168</v>
      </c>
      <c r="I34" s="271"/>
      <c r="J34" s="272">
        <v>0</v>
      </c>
      <c r="K34" s="227">
        <f>J34/J31</f>
        <v>0</v>
      </c>
      <c r="L34" s="271"/>
      <c r="M34" s="246">
        <f>SUM(D34,G34,J34)</f>
        <v>75</v>
      </c>
      <c r="N34" s="227">
        <f>M34/M31</f>
        <v>0.5067567567567568</v>
      </c>
      <c r="O34"/>
    </row>
    <row r="35" spans="1:15" s="177" customFormat="1" ht="10" customHeight="1" x14ac:dyDescent="0.35">
      <c r="A35" s="158"/>
      <c r="B35" s="131"/>
      <c r="C35" s="131"/>
      <c r="D35" s="274"/>
      <c r="E35" s="176"/>
      <c r="F35" s="131"/>
      <c r="G35" s="274"/>
      <c r="H35" s="176"/>
      <c r="I35" s="131"/>
      <c r="J35" s="274"/>
      <c r="K35" s="176"/>
      <c r="L35" s="131"/>
      <c r="M35" s="274"/>
      <c r="N35" s="176"/>
      <c r="O35"/>
    </row>
    <row r="36" spans="1:15" s="264" customFormat="1" ht="15" customHeight="1" x14ac:dyDescent="0.35">
      <c r="B36" s="71" t="s">
        <v>142</v>
      </c>
      <c r="C36" s="275"/>
      <c r="D36" s="266">
        <f>SUM(D38:D39)</f>
        <v>16</v>
      </c>
      <c r="E36" s="208">
        <v>1</v>
      </c>
      <c r="F36" s="245"/>
      <c r="G36" s="266">
        <f>SUM(G38:G39)</f>
        <v>74</v>
      </c>
      <c r="H36" s="208">
        <v>1</v>
      </c>
      <c r="I36" s="245"/>
      <c r="J36" s="266">
        <f>SUM(J38:J39)</f>
        <v>0</v>
      </c>
      <c r="K36" s="208">
        <v>0</v>
      </c>
      <c r="L36" s="245"/>
      <c r="M36" s="266">
        <f>SUM(M38:M39)</f>
        <v>90</v>
      </c>
      <c r="N36" s="208">
        <v>1</v>
      </c>
      <c r="O36"/>
    </row>
    <row r="37" spans="1:15" s="264" customFormat="1" ht="15" customHeight="1" x14ac:dyDescent="0.35">
      <c r="B37" s="275" t="s">
        <v>355</v>
      </c>
      <c r="C37" s="275"/>
      <c r="D37" s="513">
        <v>6</v>
      </c>
      <c r="E37" s="513"/>
      <c r="F37" s="245"/>
      <c r="G37" s="513">
        <v>25</v>
      </c>
      <c r="H37" s="513"/>
      <c r="I37" s="245"/>
      <c r="J37" s="513">
        <v>0</v>
      </c>
      <c r="K37" s="513"/>
      <c r="L37" s="245"/>
      <c r="M37" s="513">
        <v>31</v>
      </c>
      <c r="N37" s="513"/>
      <c r="O37"/>
    </row>
    <row r="38" spans="1:15" ht="15" customHeight="1" x14ac:dyDescent="0.35">
      <c r="B38" s="268" t="s">
        <v>138</v>
      </c>
      <c r="C38" s="271"/>
      <c r="D38" s="169">
        <v>7</v>
      </c>
      <c r="E38" s="140">
        <f>D38/D36</f>
        <v>0.4375</v>
      </c>
      <c r="F38" s="271"/>
      <c r="G38" s="269">
        <v>32</v>
      </c>
      <c r="H38" s="140">
        <f>G38/G36</f>
        <v>0.43243243243243246</v>
      </c>
      <c r="I38" s="271"/>
      <c r="J38" s="169">
        <v>0</v>
      </c>
      <c r="K38" s="140">
        <v>0</v>
      </c>
      <c r="L38" s="271"/>
      <c r="M38" s="169">
        <f>SUM(D38,G38,J38)</f>
        <v>39</v>
      </c>
      <c r="N38" s="140">
        <f>M38/M36</f>
        <v>0.43333333333333335</v>
      </c>
      <c r="O38"/>
    </row>
    <row r="39" spans="1:15" ht="15" customHeight="1" thickBot="1" x14ac:dyDescent="0.4">
      <c r="B39" s="276" t="s">
        <v>139</v>
      </c>
      <c r="C39" s="271"/>
      <c r="D39" s="277">
        <v>9</v>
      </c>
      <c r="E39" s="230">
        <f>D39/D36</f>
        <v>0.5625</v>
      </c>
      <c r="F39" s="271"/>
      <c r="G39" s="278">
        <v>42</v>
      </c>
      <c r="H39" s="230">
        <f>G39/G36</f>
        <v>0.56756756756756754</v>
      </c>
      <c r="I39" s="271"/>
      <c r="J39" s="277">
        <v>0</v>
      </c>
      <c r="K39" s="230">
        <v>0</v>
      </c>
      <c r="L39" s="271"/>
      <c r="M39" s="277">
        <f>SUM(D39,G39,J39)</f>
        <v>51</v>
      </c>
      <c r="N39" s="230">
        <f>M39/M36</f>
        <v>0.56666666666666665</v>
      </c>
      <c r="O39"/>
    </row>
    <row r="40" spans="1:15" ht="5.25" customHeight="1" thickTop="1" x14ac:dyDescent="0.25">
      <c r="C40" s="1"/>
      <c r="D40" s="120"/>
      <c r="E40" s="155"/>
      <c r="F40" s="156"/>
      <c r="G40" s="155"/>
      <c r="H40" s="155"/>
      <c r="I40" s="156"/>
      <c r="J40" s="79"/>
      <c r="K40" s="79"/>
      <c r="L40" s="1"/>
      <c r="M40" s="1"/>
      <c r="N40" s="1"/>
      <c r="O40" s="1"/>
    </row>
    <row r="41" spans="1:15" ht="7.5" customHeight="1" x14ac:dyDescent="0.25">
      <c r="B41" s="471" t="s">
        <v>203</v>
      </c>
      <c r="C41" s="471"/>
      <c r="D41" s="471"/>
      <c r="E41" s="471"/>
      <c r="F41" s="471"/>
      <c r="G41" s="471"/>
      <c r="H41" s="471"/>
      <c r="I41" s="471"/>
      <c r="J41" s="471"/>
      <c r="K41" s="471"/>
      <c r="L41" s="1"/>
      <c r="M41" s="1"/>
      <c r="N41" s="1"/>
      <c r="O41" s="1"/>
    </row>
    <row r="42" spans="1:15" ht="12" customHeight="1" x14ac:dyDescent="0.25">
      <c r="B42" s="157" t="s">
        <v>46</v>
      </c>
      <c r="C42" s="1"/>
      <c r="D42" s="120"/>
      <c r="E42" s="157"/>
      <c r="F42" s="158"/>
      <c r="G42" s="157"/>
      <c r="H42" s="157"/>
      <c r="I42" s="158"/>
      <c r="J42" s="107"/>
      <c r="K42" s="107"/>
      <c r="L42" s="1"/>
      <c r="M42" s="1"/>
      <c r="N42" s="1"/>
      <c r="O42" s="1"/>
    </row>
    <row r="43" spans="1:15" ht="12" customHeight="1" x14ac:dyDescent="0.25">
      <c r="B43" s="159" t="s">
        <v>47</v>
      </c>
      <c r="C43" s="1"/>
      <c r="D43" s="120"/>
      <c r="E43" s="159"/>
      <c r="F43" s="158"/>
      <c r="G43" s="159"/>
      <c r="H43" s="159"/>
      <c r="I43" s="158"/>
      <c r="J43" s="107"/>
      <c r="K43" s="107"/>
      <c r="L43" s="1"/>
      <c r="M43" s="1"/>
      <c r="N43" s="1"/>
      <c r="O43" s="1"/>
    </row>
    <row r="44" spans="1:15" ht="3" customHeight="1" x14ac:dyDescent="0.25">
      <c r="B44" s="107"/>
      <c r="C44" s="1"/>
      <c r="D44" s="120"/>
      <c r="E44" s="107"/>
      <c r="F44" s="107"/>
      <c r="G44" s="107"/>
      <c r="H44" s="107"/>
      <c r="I44" s="107"/>
      <c r="J44" s="107"/>
      <c r="K44" s="107"/>
      <c r="L44" s="1"/>
      <c r="M44" s="1"/>
      <c r="N44" s="1"/>
      <c r="O44" s="1"/>
    </row>
    <row r="45" spans="1:15" ht="12" customHeight="1" x14ac:dyDescent="0.25">
      <c r="B45" s="473" t="s">
        <v>335</v>
      </c>
      <c r="C45" s="473"/>
      <c r="D45" s="473"/>
      <c r="E45" s="473"/>
      <c r="F45" s="473"/>
      <c r="G45" s="473"/>
      <c r="H45" s="473"/>
      <c r="I45" s="473"/>
      <c r="J45" s="473"/>
      <c r="K45" s="473"/>
      <c r="L45" s="473"/>
      <c r="M45" s="473"/>
      <c r="N45" s="1"/>
      <c r="O45" s="1"/>
    </row>
  </sheetData>
  <customSheetViews>
    <customSheetView guid="{2806289E-E2A8-4B9B-A15C-380DC7171E03}" showPageBreaks="1" showGridLines="0" view="pageLayout" topLeftCell="A2">
      <selection activeCell="B24" sqref="B24"/>
      <pageMargins left="0.75" right="0.75" top="0.75" bottom="0.75" header="0.5" footer="0.5"/>
      <pageSetup orientation="landscape" r:id="rId1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  <customSheetView guid="{F3B5803E-F644-4017-98FB-3DB746882656}" showPageBreaks="1" showGridLines="0" view="pageLayout" topLeftCell="A2">
      <selection activeCell="B24" sqref="B24"/>
      <pageMargins left="0.75" right="0.75" top="0.75" bottom="0.75" header="0.5" footer="0.5"/>
      <pageSetup orientation="landscape" r:id="rId2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</customSheetViews>
  <mergeCells count="20">
    <mergeCell ref="B41:K41"/>
    <mergeCell ref="B19:K19"/>
    <mergeCell ref="B23:M23"/>
    <mergeCell ref="B45:M45"/>
    <mergeCell ref="D37:E37"/>
    <mergeCell ref="G37:H37"/>
    <mergeCell ref="J37:K37"/>
    <mergeCell ref="M37:N37"/>
    <mergeCell ref="D10:E10"/>
    <mergeCell ref="G10:H10"/>
    <mergeCell ref="J10:K10"/>
    <mergeCell ref="M10:N10"/>
    <mergeCell ref="D32:E32"/>
    <mergeCell ref="G32:H32"/>
    <mergeCell ref="J32:K32"/>
    <mergeCell ref="M32:N32"/>
    <mergeCell ref="D15:E15"/>
    <mergeCell ref="G15:H15"/>
    <mergeCell ref="J15:K15"/>
    <mergeCell ref="M15:N15"/>
  </mergeCells>
  <hyperlinks>
    <hyperlink ref="B2" location="ToC!A1" display="Table of Contents" xr:uid="{291AB7F4-4381-46DF-8266-48A41B6F2CBF}"/>
  </hyperlinks>
  <pageMargins left="0.75" right="0.75" top="0.75" bottom="0.75" header="0.5" footer="0.5"/>
  <pageSetup orientation="landscape" r:id="rId3"/>
  <headerFooter>
    <oddHeader>&amp;L&amp;"Arial,Italic"&amp;10ADEA Survey of Allied Dental Program Directors, 2018 Summary and Results</oddHeader>
    <oddFooter>&amp;L&amp;"Arial,Regular"&amp;10July 2019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1:Q22"/>
  <sheetViews>
    <sheetView showGridLines="0" zoomScaleNormal="100" zoomScalePageLayoutView="80" workbookViewId="0"/>
  </sheetViews>
  <sheetFormatPr defaultColWidth="5.453125" defaultRowHeight="15" customHeight="1" x14ac:dyDescent="0.25"/>
  <cols>
    <col min="1" max="1" width="2.26953125" style="1" customWidth="1"/>
    <col min="2" max="2" width="27" style="1" customWidth="1"/>
    <col min="3" max="3" width="2" style="1" customWidth="1"/>
    <col min="4" max="4" width="7.54296875" style="1" customWidth="1"/>
    <col min="5" max="5" width="13.7265625" style="1" customWidth="1"/>
    <col min="6" max="6" width="1.453125" style="1" customWidth="1"/>
    <col min="7" max="7" width="7.453125" style="1" customWidth="1"/>
    <col min="8" max="8" width="13.7265625" style="2" customWidth="1"/>
    <col min="9" max="9" width="1.453125" style="1" customWidth="1"/>
    <col min="10" max="10" width="6.1796875" style="1" customWidth="1"/>
    <col min="11" max="11" width="13.7265625" style="2" customWidth="1"/>
    <col min="12" max="12" width="1.7265625" style="1" customWidth="1"/>
    <col min="13" max="13" width="7.54296875" style="1" customWidth="1"/>
    <col min="14" max="14" width="13.7265625" style="2" customWidth="1"/>
    <col min="15" max="244" width="5.453125" style="1"/>
    <col min="245" max="245" width="28.81640625" style="1" customWidth="1"/>
    <col min="246" max="246" width="24.7265625" style="1" customWidth="1"/>
    <col min="247" max="247" width="22.7265625" style="1" customWidth="1"/>
    <col min="248" max="248" width="5.453125" style="1"/>
    <col min="249" max="249" width="17.453125" style="1" customWidth="1"/>
    <col min="250" max="250" width="5.453125" style="1"/>
    <col min="251" max="251" width="14.7265625" style="1" bestFit="1" customWidth="1"/>
    <col min="252" max="500" width="5.453125" style="1"/>
    <col min="501" max="501" width="28.81640625" style="1" customWidth="1"/>
    <col min="502" max="502" width="24.7265625" style="1" customWidth="1"/>
    <col min="503" max="503" width="22.7265625" style="1" customWidth="1"/>
    <col min="504" max="504" width="5.453125" style="1"/>
    <col min="505" max="505" width="17.453125" style="1" customWidth="1"/>
    <col min="506" max="506" width="5.453125" style="1"/>
    <col min="507" max="507" width="14.7265625" style="1" bestFit="1" customWidth="1"/>
    <col min="508" max="756" width="5.453125" style="1"/>
    <col min="757" max="757" width="28.81640625" style="1" customWidth="1"/>
    <col min="758" max="758" width="24.7265625" style="1" customWidth="1"/>
    <col min="759" max="759" width="22.7265625" style="1" customWidth="1"/>
    <col min="760" max="760" width="5.453125" style="1"/>
    <col min="761" max="761" width="17.453125" style="1" customWidth="1"/>
    <col min="762" max="762" width="5.453125" style="1"/>
    <col min="763" max="763" width="14.7265625" style="1" bestFit="1" customWidth="1"/>
    <col min="764" max="1012" width="5.453125" style="1"/>
    <col min="1013" max="1013" width="28.81640625" style="1" customWidth="1"/>
    <col min="1014" max="1014" width="24.7265625" style="1" customWidth="1"/>
    <col min="1015" max="1015" width="22.7265625" style="1" customWidth="1"/>
    <col min="1016" max="1016" width="5.453125" style="1"/>
    <col min="1017" max="1017" width="17.453125" style="1" customWidth="1"/>
    <col min="1018" max="1018" width="5.453125" style="1"/>
    <col min="1019" max="1019" width="14.7265625" style="1" bestFit="1" customWidth="1"/>
    <col min="1020" max="1268" width="5.453125" style="1"/>
    <col min="1269" max="1269" width="28.81640625" style="1" customWidth="1"/>
    <col min="1270" max="1270" width="24.7265625" style="1" customWidth="1"/>
    <col min="1271" max="1271" width="22.7265625" style="1" customWidth="1"/>
    <col min="1272" max="1272" width="5.453125" style="1"/>
    <col min="1273" max="1273" width="17.453125" style="1" customWidth="1"/>
    <col min="1274" max="1274" width="5.453125" style="1"/>
    <col min="1275" max="1275" width="14.7265625" style="1" bestFit="1" customWidth="1"/>
    <col min="1276" max="1524" width="5.453125" style="1"/>
    <col min="1525" max="1525" width="28.81640625" style="1" customWidth="1"/>
    <col min="1526" max="1526" width="24.7265625" style="1" customWidth="1"/>
    <col min="1527" max="1527" width="22.7265625" style="1" customWidth="1"/>
    <col min="1528" max="1528" width="5.453125" style="1"/>
    <col min="1529" max="1529" width="17.453125" style="1" customWidth="1"/>
    <col min="1530" max="1530" width="5.453125" style="1"/>
    <col min="1531" max="1531" width="14.7265625" style="1" bestFit="1" customWidth="1"/>
    <col min="1532" max="1780" width="5.453125" style="1"/>
    <col min="1781" max="1781" width="28.81640625" style="1" customWidth="1"/>
    <col min="1782" max="1782" width="24.7265625" style="1" customWidth="1"/>
    <col min="1783" max="1783" width="22.7265625" style="1" customWidth="1"/>
    <col min="1784" max="1784" width="5.453125" style="1"/>
    <col min="1785" max="1785" width="17.453125" style="1" customWidth="1"/>
    <col min="1786" max="1786" width="5.453125" style="1"/>
    <col min="1787" max="1787" width="14.7265625" style="1" bestFit="1" customWidth="1"/>
    <col min="1788" max="2036" width="5.453125" style="1"/>
    <col min="2037" max="2037" width="28.81640625" style="1" customWidth="1"/>
    <col min="2038" max="2038" width="24.7265625" style="1" customWidth="1"/>
    <col min="2039" max="2039" width="22.7265625" style="1" customWidth="1"/>
    <col min="2040" max="2040" width="5.453125" style="1"/>
    <col min="2041" max="2041" width="17.453125" style="1" customWidth="1"/>
    <col min="2042" max="2042" width="5.453125" style="1"/>
    <col min="2043" max="2043" width="14.7265625" style="1" bestFit="1" customWidth="1"/>
    <col min="2044" max="2292" width="5.453125" style="1"/>
    <col min="2293" max="2293" width="28.81640625" style="1" customWidth="1"/>
    <col min="2294" max="2294" width="24.7265625" style="1" customWidth="1"/>
    <col min="2295" max="2295" width="22.7265625" style="1" customWidth="1"/>
    <col min="2296" max="2296" width="5.453125" style="1"/>
    <col min="2297" max="2297" width="17.453125" style="1" customWidth="1"/>
    <col min="2298" max="2298" width="5.453125" style="1"/>
    <col min="2299" max="2299" width="14.7265625" style="1" bestFit="1" customWidth="1"/>
    <col min="2300" max="2548" width="5.453125" style="1"/>
    <col min="2549" max="2549" width="28.81640625" style="1" customWidth="1"/>
    <col min="2550" max="2550" width="24.7265625" style="1" customWidth="1"/>
    <col min="2551" max="2551" width="22.7265625" style="1" customWidth="1"/>
    <col min="2552" max="2552" width="5.453125" style="1"/>
    <col min="2553" max="2553" width="17.453125" style="1" customWidth="1"/>
    <col min="2554" max="2554" width="5.453125" style="1"/>
    <col min="2555" max="2555" width="14.7265625" style="1" bestFit="1" customWidth="1"/>
    <col min="2556" max="2804" width="5.453125" style="1"/>
    <col min="2805" max="2805" width="28.81640625" style="1" customWidth="1"/>
    <col min="2806" max="2806" width="24.7265625" style="1" customWidth="1"/>
    <col min="2807" max="2807" width="22.7265625" style="1" customWidth="1"/>
    <col min="2808" max="2808" width="5.453125" style="1"/>
    <col min="2809" max="2809" width="17.453125" style="1" customWidth="1"/>
    <col min="2810" max="2810" width="5.453125" style="1"/>
    <col min="2811" max="2811" width="14.7265625" style="1" bestFit="1" customWidth="1"/>
    <col min="2812" max="3060" width="5.453125" style="1"/>
    <col min="3061" max="3061" width="28.81640625" style="1" customWidth="1"/>
    <col min="3062" max="3062" width="24.7265625" style="1" customWidth="1"/>
    <col min="3063" max="3063" width="22.7265625" style="1" customWidth="1"/>
    <col min="3064" max="3064" width="5.453125" style="1"/>
    <col min="3065" max="3065" width="17.453125" style="1" customWidth="1"/>
    <col min="3066" max="3066" width="5.453125" style="1"/>
    <col min="3067" max="3067" width="14.7265625" style="1" bestFit="1" customWidth="1"/>
    <col min="3068" max="3316" width="5.453125" style="1"/>
    <col min="3317" max="3317" width="28.81640625" style="1" customWidth="1"/>
    <col min="3318" max="3318" width="24.7265625" style="1" customWidth="1"/>
    <col min="3319" max="3319" width="22.7265625" style="1" customWidth="1"/>
    <col min="3320" max="3320" width="5.453125" style="1"/>
    <col min="3321" max="3321" width="17.453125" style="1" customWidth="1"/>
    <col min="3322" max="3322" width="5.453125" style="1"/>
    <col min="3323" max="3323" width="14.7265625" style="1" bestFit="1" customWidth="1"/>
    <col min="3324" max="3572" width="5.453125" style="1"/>
    <col min="3573" max="3573" width="28.81640625" style="1" customWidth="1"/>
    <col min="3574" max="3574" width="24.7265625" style="1" customWidth="1"/>
    <col min="3575" max="3575" width="22.7265625" style="1" customWidth="1"/>
    <col min="3576" max="3576" width="5.453125" style="1"/>
    <col min="3577" max="3577" width="17.453125" style="1" customWidth="1"/>
    <col min="3578" max="3578" width="5.453125" style="1"/>
    <col min="3579" max="3579" width="14.7265625" style="1" bestFit="1" customWidth="1"/>
    <col min="3580" max="3828" width="5.453125" style="1"/>
    <col min="3829" max="3829" width="28.81640625" style="1" customWidth="1"/>
    <col min="3830" max="3830" width="24.7265625" style="1" customWidth="1"/>
    <col min="3831" max="3831" width="22.7265625" style="1" customWidth="1"/>
    <col min="3832" max="3832" width="5.453125" style="1"/>
    <col min="3833" max="3833" width="17.453125" style="1" customWidth="1"/>
    <col min="3834" max="3834" width="5.453125" style="1"/>
    <col min="3835" max="3835" width="14.7265625" style="1" bestFit="1" customWidth="1"/>
    <col min="3836" max="4084" width="5.453125" style="1"/>
    <col min="4085" max="4085" width="28.81640625" style="1" customWidth="1"/>
    <col min="4086" max="4086" width="24.7265625" style="1" customWidth="1"/>
    <col min="4087" max="4087" width="22.7265625" style="1" customWidth="1"/>
    <col min="4088" max="4088" width="5.453125" style="1"/>
    <col min="4089" max="4089" width="17.453125" style="1" customWidth="1"/>
    <col min="4090" max="4090" width="5.453125" style="1"/>
    <col min="4091" max="4091" width="14.7265625" style="1" bestFit="1" customWidth="1"/>
    <col min="4092" max="4340" width="5.453125" style="1"/>
    <col min="4341" max="4341" width="28.81640625" style="1" customWidth="1"/>
    <col min="4342" max="4342" width="24.7265625" style="1" customWidth="1"/>
    <col min="4343" max="4343" width="22.7265625" style="1" customWidth="1"/>
    <col min="4344" max="4344" width="5.453125" style="1"/>
    <col min="4345" max="4345" width="17.453125" style="1" customWidth="1"/>
    <col min="4346" max="4346" width="5.453125" style="1"/>
    <col min="4347" max="4347" width="14.7265625" style="1" bestFit="1" customWidth="1"/>
    <col min="4348" max="4596" width="5.453125" style="1"/>
    <col min="4597" max="4597" width="28.81640625" style="1" customWidth="1"/>
    <col min="4598" max="4598" width="24.7265625" style="1" customWidth="1"/>
    <col min="4599" max="4599" width="22.7265625" style="1" customWidth="1"/>
    <col min="4600" max="4600" width="5.453125" style="1"/>
    <col min="4601" max="4601" width="17.453125" style="1" customWidth="1"/>
    <col min="4602" max="4602" width="5.453125" style="1"/>
    <col min="4603" max="4603" width="14.7265625" style="1" bestFit="1" customWidth="1"/>
    <col min="4604" max="4852" width="5.453125" style="1"/>
    <col min="4853" max="4853" width="28.81640625" style="1" customWidth="1"/>
    <col min="4854" max="4854" width="24.7265625" style="1" customWidth="1"/>
    <col min="4855" max="4855" width="22.7265625" style="1" customWidth="1"/>
    <col min="4856" max="4856" width="5.453125" style="1"/>
    <col min="4857" max="4857" width="17.453125" style="1" customWidth="1"/>
    <col min="4858" max="4858" width="5.453125" style="1"/>
    <col min="4859" max="4859" width="14.7265625" style="1" bestFit="1" customWidth="1"/>
    <col min="4860" max="5108" width="5.453125" style="1"/>
    <col min="5109" max="5109" width="28.81640625" style="1" customWidth="1"/>
    <col min="5110" max="5110" width="24.7265625" style="1" customWidth="1"/>
    <col min="5111" max="5111" width="22.7265625" style="1" customWidth="1"/>
    <col min="5112" max="5112" width="5.453125" style="1"/>
    <col min="5113" max="5113" width="17.453125" style="1" customWidth="1"/>
    <col min="5114" max="5114" width="5.453125" style="1"/>
    <col min="5115" max="5115" width="14.7265625" style="1" bestFit="1" customWidth="1"/>
    <col min="5116" max="5364" width="5.453125" style="1"/>
    <col min="5365" max="5365" width="28.81640625" style="1" customWidth="1"/>
    <col min="5366" max="5366" width="24.7265625" style="1" customWidth="1"/>
    <col min="5367" max="5367" width="22.7265625" style="1" customWidth="1"/>
    <col min="5368" max="5368" width="5.453125" style="1"/>
    <col min="5369" max="5369" width="17.453125" style="1" customWidth="1"/>
    <col min="5370" max="5370" width="5.453125" style="1"/>
    <col min="5371" max="5371" width="14.7265625" style="1" bestFit="1" customWidth="1"/>
    <col min="5372" max="5620" width="5.453125" style="1"/>
    <col min="5621" max="5621" width="28.81640625" style="1" customWidth="1"/>
    <col min="5622" max="5622" width="24.7265625" style="1" customWidth="1"/>
    <col min="5623" max="5623" width="22.7265625" style="1" customWidth="1"/>
    <col min="5624" max="5624" width="5.453125" style="1"/>
    <col min="5625" max="5625" width="17.453125" style="1" customWidth="1"/>
    <col min="5626" max="5626" width="5.453125" style="1"/>
    <col min="5627" max="5627" width="14.7265625" style="1" bestFit="1" customWidth="1"/>
    <col min="5628" max="5876" width="5.453125" style="1"/>
    <col min="5877" max="5877" width="28.81640625" style="1" customWidth="1"/>
    <col min="5878" max="5878" width="24.7265625" style="1" customWidth="1"/>
    <col min="5879" max="5879" width="22.7265625" style="1" customWidth="1"/>
    <col min="5880" max="5880" width="5.453125" style="1"/>
    <col min="5881" max="5881" width="17.453125" style="1" customWidth="1"/>
    <col min="5882" max="5882" width="5.453125" style="1"/>
    <col min="5883" max="5883" width="14.7265625" style="1" bestFit="1" customWidth="1"/>
    <col min="5884" max="6132" width="5.453125" style="1"/>
    <col min="6133" max="6133" width="28.81640625" style="1" customWidth="1"/>
    <col min="6134" max="6134" width="24.7265625" style="1" customWidth="1"/>
    <col min="6135" max="6135" width="22.7265625" style="1" customWidth="1"/>
    <col min="6136" max="6136" width="5.453125" style="1"/>
    <col min="6137" max="6137" width="17.453125" style="1" customWidth="1"/>
    <col min="6138" max="6138" width="5.453125" style="1"/>
    <col min="6139" max="6139" width="14.7265625" style="1" bestFit="1" customWidth="1"/>
    <col min="6140" max="6388" width="5.453125" style="1"/>
    <col min="6389" max="6389" width="28.81640625" style="1" customWidth="1"/>
    <col min="6390" max="6390" width="24.7265625" style="1" customWidth="1"/>
    <col min="6391" max="6391" width="22.7265625" style="1" customWidth="1"/>
    <col min="6392" max="6392" width="5.453125" style="1"/>
    <col min="6393" max="6393" width="17.453125" style="1" customWidth="1"/>
    <col min="6394" max="6394" width="5.453125" style="1"/>
    <col min="6395" max="6395" width="14.7265625" style="1" bestFit="1" customWidth="1"/>
    <col min="6396" max="6644" width="5.453125" style="1"/>
    <col min="6645" max="6645" width="28.81640625" style="1" customWidth="1"/>
    <col min="6646" max="6646" width="24.7265625" style="1" customWidth="1"/>
    <col min="6647" max="6647" width="22.7265625" style="1" customWidth="1"/>
    <col min="6648" max="6648" width="5.453125" style="1"/>
    <col min="6649" max="6649" width="17.453125" style="1" customWidth="1"/>
    <col min="6650" max="6650" width="5.453125" style="1"/>
    <col min="6651" max="6651" width="14.7265625" style="1" bestFit="1" customWidth="1"/>
    <col min="6652" max="6900" width="5.453125" style="1"/>
    <col min="6901" max="6901" width="28.81640625" style="1" customWidth="1"/>
    <col min="6902" max="6902" width="24.7265625" style="1" customWidth="1"/>
    <col min="6903" max="6903" width="22.7265625" style="1" customWidth="1"/>
    <col min="6904" max="6904" width="5.453125" style="1"/>
    <col min="6905" max="6905" width="17.453125" style="1" customWidth="1"/>
    <col min="6906" max="6906" width="5.453125" style="1"/>
    <col min="6907" max="6907" width="14.7265625" style="1" bestFit="1" customWidth="1"/>
    <col min="6908" max="7156" width="5.453125" style="1"/>
    <col min="7157" max="7157" width="28.81640625" style="1" customWidth="1"/>
    <col min="7158" max="7158" width="24.7265625" style="1" customWidth="1"/>
    <col min="7159" max="7159" width="22.7265625" style="1" customWidth="1"/>
    <col min="7160" max="7160" width="5.453125" style="1"/>
    <col min="7161" max="7161" width="17.453125" style="1" customWidth="1"/>
    <col min="7162" max="7162" width="5.453125" style="1"/>
    <col min="7163" max="7163" width="14.7265625" style="1" bestFit="1" customWidth="1"/>
    <col min="7164" max="7412" width="5.453125" style="1"/>
    <col min="7413" max="7413" width="28.81640625" style="1" customWidth="1"/>
    <col min="7414" max="7414" width="24.7265625" style="1" customWidth="1"/>
    <col min="7415" max="7415" width="22.7265625" style="1" customWidth="1"/>
    <col min="7416" max="7416" width="5.453125" style="1"/>
    <col min="7417" max="7417" width="17.453125" style="1" customWidth="1"/>
    <col min="7418" max="7418" width="5.453125" style="1"/>
    <col min="7419" max="7419" width="14.7265625" style="1" bestFit="1" customWidth="1"/>
    <col min="7420" max="7668" width="5.453125" style="1"/>
    <col min="7669" max="7669" width="28.81640625" style="1" customWidth="1"/>
    <col min="7670" max="7670" width="24.7265625" style="1" customWidth="1"/>
    <col min="7671" max="7671" width="22.7265625" style="1" customWidth="1"/>
    <col min="7672" max="7672" width="5.453125" style="1"/>
    <col min="7673" max="7673" width="17.453125" style="1" customWidth="1"/>
    <col min="7674" max="7674" width="5.453125" style="1"/>
    <col min="7675" max="7675" width="14.7265625" style="1" bestFit="1" customWidth="1"/>
    <col min="7676" max="7924" width="5.453125" style="1"/>
    <col min="7925" max="7925" width="28.81640625" style="1" customWidth="1"/>
    <col min="7926" max="7926" width="24.7265625" style="1" customWidth="1"/>
    <col min="7927" max="7927" width="22.7265625" style="1" customWidth="1"/>
    <col min="7928" max="7928" width="5.453125" style="1"/>
    <col min="7929" max="7929" width="17.453125" style="1" customWidth="1"/>
    <col min="7930" max="7930" width="5.453125" style="1"/>
    <col min="7931" max="7931" width="14.7265625" style="1" bestFit="1" customWidth="1"/>
    <col min="7932" max="8180" width="5.453125" style="1"/>
    <col min="8181" max="8181" width="28.81640625" style="1" customWidth="1"/>
    <col min="8182" max="8182" width="24.7265625" style="1" customWidth="1"/>
    <col min="8183" max="8183" width="22.7265625" style="1" customWidth="1"/>
    <col min="8184" max="8184" width="5.453125" style="1"/>
    <col min="8185" max="8185" width="17.453125" style="1" customWidth="1"/>
    <col min="8186" max="8186" width="5.453125" style="1"/>
    <col min="8187" max="8187" width="14.7265625" style="1" bestFit="1" customWidth="1"/>
    <col min="8188" max="8436" width="5.453125" style="1"/>
    <col min="8437" max="8437" width="28.81640625" style="1" customWidth="1"/>
    <col min="8438" max="8438" width="24.7265625" style="1" customWidth="1"/>
    <col min="8439" max="8439" width="22.7265625" style="1" customWidth="1"/>
    <col min="8440" max="8440" width="5.453125" style="1"/>
    <col min="8441" max="8441" width="17.453125" style="1" customWidth="1"/>
    <col min="8442" max="8442" width="5.453125" style="1"/>
    <col min="8443" max="8443" width="14.7265625" style="1" bestFit="1" customWidth="1"/>
    <col min="8444" max="8692" width="5.453125" style="1"/>
    <col min="8693" max="8693" width="28.81640625" style="1" customWidth="1"/>
    <col min="8694" max="8694" width="24.7265625" style="1" customWidth="1"/>
    <col min="8695" max="8695" width="22.7265625" style="1" customWidth="1"/>
    <col min="8696" max="8696" width="5.453125" style="1"/>
    <col min="8697" max="8697" width="17.453125" style="1" customWidth="1"/>
    <col min="8698" max="8698" width="5.453125" style="1"/>
    <col min="8699" max="8699" width="14.7265625" style="1" bestFit="1" customWidth="1"/>
    <col min="8700" max="8948" width="5.453125" style="1"/>
    <col min="8949" max="8949" width="28.81640625" style="1" customWidth="1"/>
    <col min="8950" max="8950" width="24.7265625" style="1" customWidth="1"/>
    <col min="8951" max="8951" width="22.7265625" style="1" customWidth="1"/>
    <col min="8952" max="8952" width="5.453125" style="1"/>
    <col min="8953" max="8953" width="17.453125" style="1" customWidth="1"/>
    <col min="8954" max="8954" width="5.453125" style="1"/>
    <col min="8955" max="8955" width="14.7265625" style="1" bestFit="1" customWidth="1"/>
    <col min="8956" max="9204" width="5.453125" style="1"/>
    <col min="9205" max="9205" width="28.81640625" style="1" customWidth="1"/>
    <col min="9206" max="9206" width="24.7265625" style="1" customWidth="1"/>
    <col min="9207" max="9207" width="22.7265625" style="1" customWidth="1"/>
    <col min="9208" max="9208" width="5.453125" style="1"/>
    <col min="9209" max="9209" width="17.453125" style="1" customWidth="1"/>
    <col min="9210" max="9210" width="5.453125" style="1"/>
    <col min="9211" max="9211" width="14.7265625" style="1" bestFit="1" customWidth="1"/>
    <col min="9212" max="9460" width="5.453125" style="1"/>
    <col min="9461" max="9461" width="28.81640625" style="1" customWidth="1"/>
    <col min="9462" max="9462" width="24.7265625" style="1" customWidth="1"/>
    <col min="9463" max="9463" width="22.7265625" style="1" customWidth="1"/>
    <col min="9464" max="9464" width="5.453125" style="1"/>
    <col min="9465" max="9465" width="17.453125" style="1" customWidth="1"/>
    <col min="9466" max="9466" width="5.453125" style="1"/>
    <col min="9467" max="9467" width="14.7265625" style="1" bestFit="1" customWidth="1"/>
    <col min="9468" max="9716" width="5.453125" style="1"/>
    <col min="9717" max="9717" width="28.81640625" style="1" customWidth="1"/>
    <col min="9718" max="9718" width="24.7265625" style="1" customWidth="1"/>
    <col min="9719" max="9719" width="22.7265625" style="1" customWidth="1"/>
    <col min="9720" max="9720" width="5.453125" style="1"/>
    <col min="9721" max="9721" width="17.453125" style="1" customWidth="1"/>
    <col min="9722" max="9722" width="5.453125" style="1"/>
    <col min="9723" max="9723" width="14.7265625" style="1" bestFit="1" customWidth="1"/>
    <col min="9724" max="9972" width="5.453125" style="1"/>
    <col min="9973" max="9973" width="28.81640625" style="1" customWidth="1"/>
    <col min="9974" max="9974" width="24.7265625" style="1" customWidth="1"/>
    <col min="9975" max="9975" width="22.7265625" style="1" customWidth="1"/>
    <col min="9976" max="9976" width="5.453125" style="1"/>
    <col min="9977" max="9977" width="17.453125" style="1" customWidth="1"/>
    <col min="9978" max="9978" width="5.453125" style="1"/>
    <col min="9979" max="9979" width="14.7265625" style="1" bestFit="1" customWidth="1"/>
    <col min="9980" max="10228" width="5.453125" style="1"/>
    <col min="10229" max="10229" width="28.81640625" style="1" customWidth="1"/>
    <col min="10230" max="10230" width="24.7265625" style="1" customWidth="1"/>
    <col min="10231" max="10231" width="22.7265625" style="1" customWidth="1"/>
    <col min="10232" max="10232" width="5.453125" style="1"/>
    <col min="10233" max="10233" width="17.453125" style="1" customWidth="1"/>
    <col min="10234" max="10234" width="5.453125" style="1"/>
    <col min="10235" max="10235" width="14.7265625" style="1" bestFit="1" customWidth="1"/>
    <col min="10236" max="10484" width="5.453125" style="1"/>
    <col min="10485" max="10485" width="28.81640625" style="1" customWidth="1"/>
    <col min="10486" max="10486" width="24.7265625" style="1" customWidth="1"/>
    <col min="10487" max="10487" width="22.7265625" style="1" customWidth="1"/>
    <col min="10488" max="10488" width="5.453125" style="1"/>
    <col min="10489" max="10489" width="17.453125" style="1" customWidth="1"/>
    <col min="10490" max="10490" width="5.453125" style="1"/>
    <col min="10491" max="10491" width="14.7265625" style="1" bestFit="1" customWidth="1"/>
    <col min="10492" max="10740" width="5.453125" style="1"/>
    <col min="10741" max="10741" width="28.81640625" style="1" customWidth="1"/>
    <col min="10742" max="10742" width="24.7265625" style="1" customWidth="1"/>
    <col min="10743" max="10743" width="22.7265625" style="1" customWidth="1"/>
    <col min="10744" max="10744" width="5.453125" style="1"/>
    <col min="10745" max="10745" width="17.453125" style="1" customWidth="1"/>
    <col min="10746" max="10746" width="5.453125" style="1"/>
    <col min="10747" max="10747" width="14.7265625" style="1" bestFit="1" customWidth="1"/>
    <col min="10748" max="10996" width="5.453125" style="1"/>
    <col min="10997" max="10997" width="28.81640625" style="1" customWidth="1"/>
    <col min="10998" max="10998" width="24.7265625" style="1" customWidth="1"/>
    <col min="10999" max="10999" width="22.7265625" style="1" customWidth="1"/>
    <col min="11000" max="11000" width="5.453125" style="1"/>
    <col min="11001" max="11001" width="17.453125" style="1" customWidth="1"/>
    <col min="11002" max="11002" width="5.453125" style="1"/>
    <col min="11003" max="11003" width="14.7265625" style="1" bestFit="1" customWidth="1"/>
    <col min="11004" max="11252" width="5.453125" style="1"/>
    <col min="11253" max="11253" width="28.81640625" style="1" customWidth="1"/>
    <col min="11254" max="11254" width="24.7265625" style="1" customWidth="1"/>
    <col min="11255" max="11255" width="22.7265625" style="1" customWidth="1"/>
    <col min="11256" max="11256" width="5.453125" style="1"/>
    <col min="11257" max="11257" width="17.453125" style="1" customWidth="1"/>
    <col min="11258" max="11258" width="5.453125" style="1"/>
    <col min="11259" max="11259" width="14.7265625" style="1" bestFit="1" customWidth="1"/>
    <col min="11260" max="11508" width="5.453125" style="1"/>
    <col min="11509" max="11509" width="28.81640625" style="1" customWidth="1"/>
    <col min="11510" max="11510" width="24.7265625" style="1" customWidth="1"/>
    <col min="11511" max="11511" width="22.7265625" style="1" customWidth="1"/>
    <col min="11512" max="11512" width="5.453125" style="1"/>
    <col min="11513" max="11513" width="17.453125" style="1" customWidth="1"/>
    <col min="11514" max="11514" width="5.453125" style="1"/>
    <col min="11515" max="11515" width="14.7265625" style="1" bestFit="1" customWidth="1"/>
    <col min="11516" max="11764" width="5.453125" style="1"/>
    <col min="11765" max="11765" width="28.81640625" style="1" customWidth="1"/>
    <col min="11766" max="11766" width="24.7265625" style="1" customWidth="1"/>
    <col min="11767" max="11767" width="22.7265625" style="1" customWidth="1"/>
    <col min="11768" max="11768" width="5.453125" style="1"/>
    <col min="11769" max="11769" width="17.453125" style="1" customWidth="1"/>
    <col min="11770" max="11770" width="5.453125" style="1"/>
    <col min="11771" max="11771" width="14.7265625" style="1" bestFit="1" customWidth="1"/>
    <col min="11772" max="12020" width="5.453125" style="1"/>
    <col min="12021" max="12021" width="28.81640625" style="1" customWidth="1"/>
    <col min="12022" max="12022" width="24.7265625" style="1" customWidth="1"/>
    <col min="12023" max="12023" width="22.7265625" style="1" customWidth="1"/>
    <col min="12024" max="12024" width="5.453125" style="1"/>
    <col min="12025" max="12025" width="17.453125" style="1" customWidth="1"/>
    <col min="12026" max="12026" width="5.453125" style="1"/>
    <col min="12027" max="12027" width="14.7265625" style="1" bestFit="1" customWidth="1"/>
    <col min="12028" max="12276" width="5.453125" style="1"/>
    <col min="12277" max="12277" width="28.81640625" style="1" customWidth="1"/>
    <col min="12278" max="12278" width="24.7265625" style="1" customWidth="1"/>
    <col min="12279" max="12279" width="22.7265625" style="1" customWidth="1"/>
    <col min="12280" max="12280" width="5.453125" style="1"/>
    <col min="12281" max="12281" width="17.453125" style="1" customWidth="1"/>
    <col min="12282" max="12282" width="5.453125" style="1"/>
    <col min="12283" max="12283" width="14.7265625" style="1" bestFit="1" customWidth="1"/>
    <col min="12284" max="12532" width="5.453125" style="1"/>
    <col min="12533" max="12533" width="28.81640625" style="1" customWidth="1"/>
    <col min="12534" max="12534" width="24.7265625" style="1" customWidth="1"/>
    <col min="12535" max="12535" width="22.7265625" style="1" customWidth="1"/>
    <col min="12536" max="12536" width="5.453125" style="1"/>
    <col min="12537" max="12537" width="17.453125" style="1" customWidth="1"/>
    <col min="12538" max="12538" width="5.453125" style="1"/>
    <col min="12539" max="12539" width="14.7265625" style="1" bestFit="1" customWidth="1"/>
    <col min="12540" max="12788" width="5.453125" style="1"/>
    <col min="12789" max="12789" width="28.81640625" style="1" customWidth="1"/>
    <col min="12790" max="12790" width="24.7265625" style="1" customWidth="1"/>
    <col min="12791" max="12791" width="22.7265625" style="1" customWidth="1"/>
    <col min="12792" max="12792" width="5.453125" style="1"/>
    <col min="12793" max="12793" width="17.453125" style="1" customWidth="1"/>
    <col min="12794" max="12794" width="5.453125" style="1"/>
    <col min="12795" max="12795" width="14.7265625" style="1" bestFit="1" customWidth="1"/>
    <col min="12796" max="13044" width="5.453125" style="1"/>
    <col min="13045" max="13045" width="28.81640625" style="1" customWidth="1"/>
    <col min="13046" max="13046" width="24.7265625" style="1" customWidth="1"/>
    <col min="13047" max="13047" width="22.7265625" style="1" customWidth="1"/>
    <col min="13048" max="13048" width="5.453125" style="1"/>
    <col min="13049" max="13049" width="17.453125" style="1" customWidth="1"/>
    <col min="13050" max="13050" width="5.453125" style="1"/>
    <col min="13051" max="13051" width="14.7265625" style="1" bestFit="1" customWidth="1"/>
    <col min="13052" max="13300" width="5.453125" style="1"/>
    <col min="13301" max="13301" width="28.81640625" style="1" customWidth="1"/>
    <col min="13302" max="13302" width="24.7265625" style="1" customWidth="1"/>
    <col min="13303" max="13303" width="22.7265625" style="1" customWidth="1"/>
    <col min="13304" max="13304" width="5.453125" style="1"/>
    <col min="13305" max="13305" width="17.453125" style="1" customWidth="1"/>
    <col min="13306" max="13306" width="5.453125" style="1"/>
    <col min="13307" max="13307" width="14.7265625" style="1" bestFit="1" customWidth="1"/>
    <col min="13308" max="13556" width="5.453125" style="1"/>
    <col min="13557" max="13557" width="28.81640625" style="1" customWidth="1"/>
    <col min="13558" max="13558" width="24.7265625" style="1" customWidth="1"/>
    <col min="13559" max="13559" width="22.7265625" style="1" customWidth="1"/>
    <col min="13560" max="13560" width="5.453125" style="1"/>
    <col min="13561" max="13561" width="17.453125" style="1" customWidth="1"/>
    <col min="13562" max="13562" width="5.453125" style="1"/>
    <col min="13563" max="13563" width="14.7265625" style="1" bestFit="1" customWidth="1"/>
    <col min="13564" max="13812" width="5.453125" style="1"/>
    <col min="13813" max="13813" width="28.81640625" style="1" customWidth="1"/>
    <col min="13814" max="13814" width="24.7265625" style="1" customWidth="1"/>
    <col min="13815" max="13815" width="22.7265625" style="1" customWidth="1"/>
    <col min="13816" max="13816" width="5.453125" style="1"/>
    <col min="13817" max="13817" width="17.453125" style="1" customWidth="1"/>
    <col min="13818" max="13818" width="5.453125" style="1"/>
    <col min="13819" max="13819" width="14.7265625" style="1" bestFit="1" customWidth="1"/>
    <col min="13820" max="14068" width="5.453125" style="1"/>
    <col min="14069" max="14069" width="28.81640625" style="1" customWidth="1"/>
    <col min="14070" max="14070" width="24.7265625" style="1" customWidth="1"/>
    <col min="14071" max="14071" width="22.7265625" style="1" customWidth="1"/>
    <col min="14072" max="14072" width="5.453125" style="1"/>
    <col min="14073" max="14073" width="17.453125" style="1" customWidth="1"/>
    <col min="14074" max="14074" width="5.453125" style="1"/>
    <col min="14075" max="14075" width="14.7265625" style="1" bestFit="1" customWidth="1"/>
    <col min="14076" max="14324" width="5.453125" style="1"/>
    <col min="14325" max="14325" width="28.81640625" style="1" customWidth="1"/>
    <col min="14326" max="14326" width="24.7265625" style="1" customWidth="1"/>
    <col min="14327" max="14327" width="22.7265625" style="1" customWidth="1"/>
    <col min="14328" max="14328" width="5.453125" style="1"/>
    <col min="14329" max="14329" width="17.453125" style="1" customWidth="1"/>
    <col min="14330" max="14330" width="5.453125" style="1"/>
    <col min="14331" max="14331" width="14.7265625" style="1" bestFit="1" customWidth="1"/>
    <col min="14332" max="14580" width="5.453125" style="1"/>
    <col min="14581" max="14581" width="28.81640625" style="1" customWidth="1"/>
    <col min="14582" max="14582" width="24.7265625" style="1" customWidth="1"/>
    <col min="14583" max="14583" width="22.7265625" style="1" customWidth="1"/>
    <col min="14584" max="14584" width="5.453125" style="1"/>
    <col min="14585" max="14585" width="17.453125" style="1" customWidth="1"/>
    <col min="14586" max="14586" width="5.453125" style="1"/>
    <col min="14587" max="14587" width="14.7265625" style="1" bestFit="1" customWidth="1"/>
    <col min="14588" max="14836" width="5.453125" style="1"/>
    <col min="14837" max="14837" width="28.81640625" style="1" customWidth="1"/>
    <col min="14838" max="14838" width="24.7265625" style="1" customWidth="1"/>
    <col min="14839" max="14839" width="22.7265625" style="1" customWidth="1"/>
    <col min="14840" max="14840" width="5.453125" style="1"/>
    <col min="14841" max="14841" width="17.453125" style="1" customWidth="1"/>
    <col min="14842" max="14842" width="5.453125" style="1"/>
    <col min="14843" max="14843" width="14.7265625" style="1" bestFit="1" customWidth="1"/>
    <col min="14844" max="15092" width="5.453125" style="1"/>
    <col min="15093" max="15093" width="28.81640625" style="1" customWidth="1"/>
    <col min="15094" max="15094" width="24.7265625" style="1" customWidth="1"/>
    <col min="15095" max="15095" width="22.7265625" style="1" customWidth="1"/>
    <col min="15096" max="15096" width="5.453125" style="1"/>
    <col min="15097" max="15097" width="17.453125" style="1" customWidth="1"/>
    <col min="15098" max="15098" width="5.453125" style="1"/>
    <col min="15099" max="15099" width="14.7265625" style="1" bestFit="1" customWidth="1"/>
    <col min="15100" max="15348" width="5.453125" style="1"/>
    <col min="15349" max="15349" width="28.81640625" style="1" customWidth="1"/>
    <col min="15350" max="15350" width="24.7265625" style="1" customWidth="1"/>
    <col min="15351" max="15351" width="22.7265625" style="1" customWidth="1"/>
    <col min="15352" max="15352" width="5.453125" style="1"/>
    <col min="15353" max="15353" width="17.453125" style="1" customWidth="1"/>
    <col min="15354" max="15354" width="5.453125" style="1"/>
    <col min="15355" max="15355" width="14.7265625" style="1" bestFit="1" customWidth="1"/>
    <col min="15356" max="15604" width="5.453125" style="1"/>
    <col min="15605" max="15605" width="28.81640625" style="1" customWidth="1"/>
    <col min="15606" max="15606" width="24.7265625" style="1" customWidth="1"/>
    <col min="15607" max="15607" width="22.7265625" style="1" customWidth="1"/>
    <col min="15608" max="15608" width="5.453125" style="1"/>
    <col min="15609" max="15609" width="17.453125" style="1" customWidth="1"/>
    <col min="15610" max="15610" width="5.453125" style="1"/>
    <col min="15611" max="15611" width="14.7265625" style="1" bestFit="1" customWidth="1"/>
    <col min="15612" max="15860" width="5.453125" style="1"/>
    <col min="15861" max="15861" width="28.81640625" style="1" customWidth="1"/>
    <col min="15862" max="15862" width="24.7265625" style="1" customWidth="1"/>
    <col min="15863" max="15863" width="22.7265625" style="1" customWidth="1"/>
    <col min="15864" max="15864" width="5.453125" style="1"/>
    <col min="15865" max="15865" width="17.453125" style="1" customWidth="1"/>
    <col min="15866" max="15866" width="5.453125" style="1"/>
    <col min="15867" max="15867" width="14.7265625" style="1" bestFit="1" customWidth="1"/>
    <col min="15868" max="16116" width="5.453125" style="1"/>
    <col min="16117" max="16117" width="28.81640625" style="1" customWidth="1"/>
    <col min="16118" max="16118" width="24.7265625" style="1" customWidth="1"/>
    <col min="16119" max="16119" width="22.7265625" style="1" customWidth="1"/>
    <col min="16120" max="16120" width="5.453125" style="1"/>
    <col min="16121" max="16121" width="17.453125" style="1" customWidth="1"/>
    <col min="16122" max="16122" width="5.453125" style="1"/>
    <col min="16123" max="16123" width="14.7265625" style="1" bestFit="1" customWidth="1"/>
    <col min="16124" max="16384" width="5.453125" style="1"/>
  </cols>
  <sheetData>
    <row r="1" spans="2:14" ht="12.75" customHeight="1" x14ac:dyDescent="0.25">
      <c r="E1" s="3"/>
      <c r="H1" s="3"/>
      <c r="I1" s="3"/>
      <c r="K1" s="1"/>
      <c r="L1" s="3"/>
      <c r="M1" s="3"/>
      <c r="N1" s="1"/>
    </row>
    <row r="2" spans="2:14" ht="12.75" customHeight="1" x14ac:dyDescent="0.35">
      <c r="B2" s="78" t="s">
        <v>25</v>
      </c>
      <c r="E2" s="3"/>
      <c r="H2" s="3"/>
      <c r="I2" s="3"/>
      <c r="K2" s="1"/>
      <c r="L2" s="3"/>
      <c r="M2" s="3"/>
      <c r="N2" s="1"/>
    </row>
    <row r="3" spans="2:14" ht="12.75" customHeight="1" x14ac:dyDescent="0.25">
      <c r="E3" s="3"/>
      <c r="H3" s="3"/>
      <c r="I3" s="3"/>
      <c r="K3" s="1"/>
      <c r="L3" s="3"/>
      <c r="M3" s="3"/>
      <c r="N3" s="1"/>
    </row>
    <row r="4" spans="2:14" ht="15" customHeight="1" x14ac:dyDescent="0.3">
      <c r="B4" s="514" t="s">
        <v>412</v>
      </c>
      <c r="C4" s="514"/>
      <c r="D4" s="514"/>
      <c r="E4" s="514"/>
      <c r="F4" s="514"/>
      <c r="G4" s="514"/>
      <c r="H4" s="514"/>
      <c r="I4" s="514"/>
      <c r="J4" s="514"/>
      <c r="K4" s="514"/>
      <c r="L4" s="514"/>
      <c r="M4" s="514"/>
      <c r="N4" s="514"/>
    </row>
    <row r="5" spans="2:14" ht="8.25" customHeight="1" x14ac:dyDescent="0.25"/>
    <row r="6" spans="2:14" ht="15" customHeight="1" x14ac:dyDescent="0.3">
      <c r="D6" s="476" t="s">
        <v>4</v>
      </c>
      <c r="E6" s="476"/>
      <c r="F6" s="16"/>
      <c r="G6" s="476" t="s">
        <v>5</v>
      </c>
      <c r="H6" s="476"/>
      <c r="I6" s="16"/>
      <c r="J6" s="476" t="s">
        <v>26</v>
      </c>
      <c r="K6" s="476"/>
      <c r="L6" s="16"/>
      <c r="M6" s="476" t="s">
        <v>3</v>
      </c>
      <c r="N6" s="476"/>
    </row>
    <row r="7" spans="2:14" ht="5.25" customHeight="1" thickBot="1" x14ac:dyDescent="0.35">
      <c r="B7" s="330"/>
      <c r="C7" s="9"/>
      <c r="D7" s="329"/>
      <c r="E7" s="329"/>
      <c r="F7" s="9"/>
      <c r="G7" s="329"/>
      <c r="H7" s="363"/>
      <c r="I7" s="9"/>
      <c r="J7" s="329"/>
      <c r="K7" s="363"/>
      <c r="L7" s="9"/>
      <c r="M7" s="329"/>
      <c r="N7" s="363"/>
    </row>
    <row r="8" spans="2:14" ht="13" x14ac:dyDescent="0.3">
      <c r="B8" s="9"/>
      <c r="C8" s="9"/>
      <c r="D8" s="8"/>
      <c r="E8" s="8"/>
      <c r="F8" s="9"/>
      <c r="G8" s="8"/>
      <c r="H8" s="8"/>
      <c r="I8" s="9"/>
      <c r="J8" s="8"/>
      <c r="K8" s="8"/>
      <c r="L8" s="9"/>
      <c r="M8" s="8"/>
      <c r="N8" s="8"/>
    </row>
    <row r="9" spans="2:14" ht="26" x14ac:dyDescent="0.3">
      <c r="B9" s="313" t="s">
        <v>141</v>
      </c>
      <c r="C9" s="9"/>
      <c r="D9" s="364" t="s">
        <v>196</v>
      </c>
      <c r="E9" s="364" t="s">
        <v>92</v>
      </c>
      <c r="F9" s="9"/>
      <c r="G9" s="364" t="s">
        <v>196</v>
      </c>
      <c r="H9" s="364" t="s">
        <v>92</v>
      </c>
      <c r="I9" s="9"/>
      <c r="J9" s="364" t="s">
        <v>196</v>
      </c>
      <c r="K9" s="364" t="s">
        <v>92</v>
      </c>
      <c r="L9" s="9"/>
      <c r="M9" s="364" t="s">
        <v>196</v>
      </c>
      <c r="N9" s="364" t="s">
        <v>92</v>
      </c>
    </row>
    <row r="10" spans="2:14" ht="25" x14ac:dyDescent="0.25">
      <c r="B10" s="197" t="s">
        <v>197</v>
      </c>
      <c r="C10" s="28"/>
      <c r="D10" s="433">
        <v>54</v>
      </c>
      <c r="E10" s="343" t="s">
        <v>363</v>
      </c>
      <c r="F10" s="29"/>
      <c r="G10" s="434">
        <v>85</v>
      </c>
      <c r="H10" s="343" t="s">
        <v>360</v>
      </c>
      <c r="I10" s="29"/>
      <c r="J10" s="434">
        <v>1</v>
      </c>
      <c r="K10" s="343" t="s">
        <v>362</v>
      </c>
      <c r="L10" s="29"/>
      <c r="M10" s="434">
        <v>140</v>
      </c>
      <c r="N10" s="343" t="s">
        <v>360</v>
      </c>
    </row>
    <row r="11" spans="2:14" ht="30.75" customHeight="1" x14ac:dyDescent="0.25">
      <c r="B11" s="51" t="s">
        <v>198</v>
      </c>
      <c r="C11" s="28"/>
      <c r="D11" s="435">
        <v>37</v>
      </c>
      <c r="E11" s="436" t="s">
        <v>361</v>
      </c>
      <c r="F11" s="29"/>
      <c r="G11" s="435">
        <v>78</v>
      </c>
      <c r="H11" s="436" t="s">
        <v>365</v>
      </c>
      <c r="I11" s="29"/>
      <c r="J11" s="435">
        <v>1</v>
      </c>
      <c r="K11" s="436" t="s">
        <v>275</v>
      </c>
      <c r="L11" s="29"/>
      <c r="M11" s="435">
        <v>116</v>
      </c>
      <c r="N11" s="436" t="s">
        <v>364</v>
      </c>
    </row>
    <row r="12" spans="2:14" ht="12" customHeight="1" x14ac:dyDescent="0.25">
      <c r="E12" s="79"/>
      <c r="F12" s="80"/>
      <c r="G12" s="80"/>
      <c r="H12" s="79"/>
      <c r="I12" s="79"/>
      <c r="J12" s="80"/>
      <c r="K12" s="80"/>
      <c r="L12" s="79"/>
      <c r="M12" s="79"/>
      <c r="N12" s="1"/>
    </row>
    <row r="13" spans="2:14" ht="26" x14ac:dyDescent="0.3">
      <c r="B13" s="313" t="s">
        <v>142</v>
      </c>
      <c r="C13" s="9"/>
      <c r="D13" s="364" t="s">
        <v>196</v>
      </c>
      <c r="E13" s="364" t="s">
        <v>92</v>
      </c>
      <c r="F13" s="9"/>
      <c r="G13" s="364" t="s">
        <v>196</v>
      </c>
      <c r="H13" s="364" t="s">
        <v>92</v>
      </c>
      <c r="I13" s="9"/>
      <c r="J13" s="364" t="s">
        <v>196</v>
      </c>
      <c r="K13" s="364" t="s">
        <v>92</v>
      </c>
      <c r="L13" s="9"/>
      <c r="M13" s="364" t="s">
        <v>196</v>
      </c>
      <c r="N13" s="364" t="s">
        <v>92</v>
      </c>
    </row>
    <row r="14" spans="2:14" ht="25" x14ac:dyDescent="0.25">
      <c r="B14" s="197" t="s">
        <v>199</v>
      </c>
      <c r="C14" s="28"/>
      <c r="D14" s="433">
        <v>46</v>
      </c>
      <c r="E14" s="343" t="s">
        <v>366</v>
      </c>
      <c r="F14" s="29"/>
      <c r="G14" s="434">
        <v>71</v>
      </c>
      <c r="H14" s="343" t="s">
        <v>367</v>
      </c>
      <c r="I14" s="29"/>
      <c r="J14" s="434">
        <v>1</v>
      </c>
      <c r="K14" s="343" t="s">
        <v>275</v>
      </c>
      <c r="L14" s="29"/>
      <c r="M14" s="434">
        <v>118</v>
      </c>
      <c r="N14" s="343" t="s">
        <v>368</v>
      </c>
    </row>
    <row r="15" spans="2:14" ht="25.5" thickBot="1" x14ac:dyDescent="0.3">
      <c r="B15" s="437" t="s">
        <v>200</v>
      </c>
      <c r="C15" s="28"/>
      <c r="D15" s="438">
        <v>35</v>
      </c>
      <c r="E15" s="419" t="s">
        <v>367</v>
      </c>
      <c r="F15" s="29"/>
      <c r="G15" s="438">
        <v>62</v>
      </c>
      <c r="H15" s="419" t="s">
        <v>369</v>
      </c>
      <c r="I15" s="29"/>
      <c r="J15" s="438">
        <v>1</v>
      </c>
      <c r="K15" s="419" t="s">
        <v>275</v>
      </c>
      <c r="L15" s="29"/>
      <c r="M15" s="438">
        <v>98</v>
      </c>
      <c r="N15" s="419" t="s">
        <v>370</v>
      </c>
    </row>
    <row r="16" spans="2:14" ht="12" customHeight="1" thickTop="1" x14ac:dyDescent="0.25">
      <c r="E16" s="79"/>
      <c r="F16" s="80"/>
      <c r="G16" s="80"/>
      <c r="H16" s="79"/>
      <c r="I16" s="79"/>
      <c r="J16" s="80"/>
      <c r="K16" s="80"/>
      <c r="L16" s="79"/>
      <c r="M16" s="79"/>
      <c r="N16" s="1"/>
    </row>
    <row r="17" spans="2:17" ht="12" customHeight="1" x14ac:dyDescent="0.25">
      <c r="B17" s="471" t="s">
        <v>203</v>
      </c>
      <c r="C17" s="471"/>
      <c r="D17" s="471"/>
      <c r="E17" s="471"/>
      <c r="F17" s="471"/>
      <c r="G17" s="471"/>
      <c r="H17" s="471"/>
      <c r="I17" s="471"/>
      <c r="J17" s="471"/>
      <c r="K17" s="471"/>
      <c r="L17" s="471"/>
      <c r="M17" s="471"/>
      <c r="N17" s="1"/>
    </row>
    <row r="18" spans="2:17" ht="12" customHeight="1" x14ac:dyDescent="0.25">
      <c r="B18" s="81" t="s">
        <v>46</v>
      </c>
      <c r="E18" s="81"/>
      <c r="F18" s="81"/>
      <c r="H18" s="81"/>
      <c r="I18" s="81"/>
      <c r="J18" s="81"/>
      <c r="K18" s="1"/>
      <c r="L18" s="360"/>
      <c r="M18" s="360"/>
      <c r="N18" s="1"/>
    </row>
    <row r="19" spans="2:17" ht="12" customHeight="1" x14ac:dyDescent="0.25">
      <c r="B19" s="81" t="s">
        <v>97</v>
      </c>
      <c r="E19" s="81"/>
      <c r="F19" s="81"/>
      <c r="H19" s="81"/>
      <c r="I19" s="81"/>
      <c r="J19" s="81"/>
      <c r="K19" s="1"/>
      <c r="L19" s="360"/>
      <c r="M19" s="360"/>
      <c r="N19" s="1"/>
    </row>
    <row r="20" spans="2:17" ht="12" customHeight="1" x14ac:dyDescent="0.25">
      <c r="B20" s="360"/>
      <c r="E20" s="360"/>
      <c r="F20" s="360"/>
      <c r="G20" s="360"/>
      <c r="H20" s="360"/>
      <c r="I20" s="360"/>
      <c r="J20" s="360"/>
      <c r="K20" s="360"/>
      <c r="L20" s="360"/>
      <c r="M20" s="360"/>
      <c r="N20" s="1"/>
    </row>
    <row r="21" spans="2:17" ht="12" customHeight="1" x14ac:dyDescent="0.25">
      <c r="B21" s="473" t="s">
        <v>335</v>
      </c>
      <c r="C21" s="473"/>
      <c r="D21" s="473"/>
      <c r="E21" s="473"/>
      <c r="F21" s="473"/>
      <c r="G21" s="473"/>
      <c r="H21" s="473"/>
      <c r="I21" s="473"/>
      <c r="J21" s="473"/>
      <c r="K21" s="473"/>
      <c r="L21" s="473"/>
      <c r="M21" s="473"/>
      <c r="N21" s="1"/>
    </row>
    <row r="22" spans="2:17" ht="15" customHeight="1" x14ac:dyDescent="0.25">
      <c r="I22" s="2"/>
      <c r="K22" s="1"/>
      <c r="L22" s="2"/>
      <c r="M22" s="2"/>
      <c r="N22" s="1"/>
      <c r="P22" s="2"/>
      <c r="Q22" s="2"/>
    </row>
  </sheetData>
  <customSheetViews>
    <customSheetView guid="{2806289E-E2A8-4B9B-A15C-380DC7171E03}" showPageBreaks="1" showGridLines="0" view="pageLayout">
      <pageMargins left="0.75" right="0.75" top="0.75" bottom="0.75" header="0.5" footer="0.5"/>
      <pageSetup orientation="landscape" r:id="rId1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  <customSheetView guid="{F3B5803E-F644-4017-98FB-3DB746882656}" showPageBreaks="1" showGridLines="0" view="pageLayout">
      <pageMargins left="0.75" right="0.75" top="0.75" bottom="0.75" header="0.5" footer="0.5"/>
      <pageSetup orientation="landscape" r:id="rId2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</customSheetViews>
  <mergeCells count="7">
    <mergeCell ref="B4:N4"/>
    <mergeCell ref="B17:M17"/>
    <mergeCell ref="B21:M21"/>
    <mergeCell ref="D6:E6"/>
    <mergeCell ref="G6:H6"/>
    <mergeCell ref="J6:K6"/>
    <mergeCell ref="M6:N6"/>
  </mergeCells>
  <hyperlinks>
    <hyperlink ref="B2" location="ToC!A1" display="Table of Contents" xr:uid="{1F7040AF-7ECD-4B09-8B71-5FED24476F93}"/>
  </hyperlinks>
  <pageMargins left="0.75" right="0.75" top="0.75" bottom="0.75" header="0.5" footer="0.5"/>
  <pageSetup orientation="landscape" r:id="rId3"/>
  <headerFooter>
    <oddHeader>&amp;L&amp;"Arial,Italic"&amp;10ADEA Survey of Allied Dental Program Directors, 2018 Summary and Results</oddHeader>
    <oddFooter>&amp;L&amp;"Arial,Regular"&amp;10July 2019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O33"/>
  <sheetViews>
    <sheetView showGridLines="0" zoomScaleNormal="100" workbookViewId="0"/>
  </sheetViews>
  <sheetFormatPr defaultColWidth="8.7265625" defaultRowHeight="15" customHeight="1" x14ac:dyDescent="0.25"/>
  <cols>
    <col min="1" max="1" width="2.26953125" style="1" customWidth="1"/>
    <col min="2" max="2" width="37.7265625" style="1" customWidth="1"/>
    <col min="3" max="3" width="2" style="120" customWidth="1"/>
    <col min="4" max="5" width="8.26953125" style="1" customWidth="1"/>
    <col min="6" max="6" width="1.453125" style="120" customWidth="1"/>
    <col min="7" max="8" width="8.26953125" style="2" customWidth="1"/>
    <col min="9" max="9" width="1.453125" style="120" customWidth="1"/>
    <col min="10" max="11" width="8.26953125" style="2" customWidth="1"/>
    <col min="12" max="12" width="1.7265625" style="120" customWidth="1"/>
    <col min="13" max="14" width="8.26953125" style="2" customWidth="1"/>
    <col min="15" max="235" width="8.7265625" style="1"/>
    <col min="236" max="236" width="28.81640625" style="1" customWidth="1"/>
    <col min="237" max="237" width="24.7265625" style="1" customWidth="1"/>
    <col min="238" max="238" width="22.7265625" style="1" customWidth="1"/>
    <col min="239" max="239" width="8.7265625" style="1"/>
    <col min="240" max="240" width="17.453125" style="1" customWidth="1"/>
    <col min="241" max="241" width="8.7265625" style="1"/>
    <col min="242" max="242" width="14.7265625" style="1" bestFit="1" customWidth="1"/>
    <col min="243" max="491" width="8.7265625" style="1"/>
    <col min="492" max="492" width="28.81640625" style="1" customWidth="1"/>
    <col min="493" max="493" width="24.7265625" style="1" customWidth="1"/>
    <col min="494" max="494" width="22.7265625" style="1" customWidth="1"/>
    <col min="495" max="495" width="8.7265625" style="1"/>
    <col min="496" max="496" width="17.453125" style="1" customWidth="1"/>
    <col min="497" max="497" width="8.7265625" style="1"/>
    <col min="498" max="498" width="14.7265625" style="1" bestFit="1" customWidth="1"/>
    <col min="499" max="747" width="8.7265625" style="1"/>
    <col min="748" max="748" width="28.81640625" style="1" customWidth="1"/>
    <col min="749" max="749" width="24.7265625" style="1" customWidth="1"/>
    <col min="750" max="750" width="22.7265625" style="1" customWidth="1"/>
    <col min="751" max="751" width="8.7265625" style="1"/>
    <col min="752" max="752" width="17.453125" style="1" customWidth="1"/>
    <col min="753" max="753" width="8.7265625" style="1"/>
    <col min="754" max="754" width="14.7265625" style="1" bestFit="1" customWidth="1"/>
    <col min="755" max="1003" width="8.7265625" style="1"/>
    <col min="1004" max="1004" width="28.81640625" style="1" customWidth="1"/>
    <col min="1005" max="1005" width="24.7265625" style="1" customWidth="1"/>
    <col min="1006" max="1006" width="22.7265625" style="1" customWidth="1"/>
    <col min="1007" max="1007" width="8.7265625" style="1"/>
    <col min="1008" max="1008" width="17.453125" style="1" customWidth="1"/>
    <col min="1009" max="1009" width="8.7265625" style="1"/>
    <col min="1010" max="1010" width="14.7265625" style="1" bestFit="1" customWidth="1"/>
    <col min="1011" max="1259" width="8.7265625" style="1"/>
    <col min="1260" max="1260" width="28.81640625" style="1" customWidth="1"/>
    <col min="1261" max="1261" width="24.7265625" style="1" customWidth="1"/>
    <col min="1262" max="1262" width="22.7265625" style="1" customWidth="1"/>
    <col min="1263" max="1263" width="8.7265625" style="1"/>
    <col min="1264" max="1264" width="17.453125" style="1" customWidth="1"/>
    <col min="1265" max="1265" width="8.7265625" style="1"/>
    <col min="1266" max="1266" width="14.7265625" style="1" bestFit="1" customWidth="1"/>
    <col min="1267" max="1515" width="8.7265625" style="1"/>
    <col min="1516" max="1516" width="28.81640625" style="1" customWidth="1"/>
    <col min="1517" max="1517" width="24.7265625" style="1" customWidth="1"/>
    <col min="1518" max="1518" width="22.7265625" style="1" customWidth="1"/>
    <col min="1519" max="1519" width="8.7265625" style="1"/>
    <col min="1520" max="1520" width="17.453125" style="1" customWidth="1"/>
    <col min="1521" max="1521" width="8.7265625" style="1"/>
    <col min="1522" max="1522" width="14.7265625" style="1" bestFit="1" customWidth="1"/>
    <col min="1523" max="1771" width="8.7265625" style="1"/>
    <col min="1772" max="1772" width="28.81640625" style="1" customWidth="1"/>
    <col min="1773" max="1773" width="24.7265625" style="1" customWidth="1"/>
    <col min="1774" max="1774" width="22.7265625" style="1" customWidth="1"/>
    <col min="1775" max="1775" width="8.7265625" style="1"/>
    <col min="1776" max="1776" width="17.453125" style="1" customWidth="1"/>
    <col min="1777" max="1777" width="8.7265625" style="1"/>
    <col min="1778" max="1778" width="14.7265625" style="1" bestFit="1" customWidth="1"/>
    <col min="1779" max="2027" width="8.7265625" style="1"/>
    <col min="2028" max="2028" width="28.81640625" style="1" customWidth="1"/>
    <col min="2029" max="2029" width="24.7265625" style="1" customWidth="1"/>
    <col min="2030" max="2030" width="22.7265625" style="1" customWidth="1"/>
    <col min="2031" max="2031" width="8.7265625" style="1"/>
    <col min="2032" max="2032" width="17.453125" style="1" customWidth="1"/>
    <col min="2033" max="2033" width="8.7265625" style="1"/>
    <col min="2034" max="2034" width="14.7265625" style="1" bestFit="1" customWidth="1"/>
    <col min="2035" max="2283" width="8.7265625" style="1"/>
    <col min="2284" max="2284" width="28.81640625" style="1" customWidth="1"/>
    <col min="2285" max="2285" width="24.7265625" style="1" customWidth="1"/>
    <col min="2286" max="2286" width="22.7265625" style="1" customWidth="1"/>
    <col min="2287" max="2287" width="8.7265625" style="1"/>
    <col min="2288" max="2288" width="17.453125" style="1" customWidth="1"/>
    <col min="2289" max="2289" width="8.7265625" style="1"/>
    <col min="2290" max="2290" width="14.7265625" style="1" bestFit="1" customWidth="1"/>
    <col min="2291" max="2539" width="8.7265625" style="1"/>
    <col min="2540" max="2540" width="28.81640625" style="1" customWidth="1"/>
    <col min="2541" max="2541" width="24.7265625" style="1" customWidth="1"/>
    <col min="2542" max="2542" width="22.7265625" style="1" customWidth="1"/>
    <col min="2543" max="2543" width="8.7265625" style="1"/>
    <col min="2544" max="2544" width="17.453125" style="1" customWidth="1"/>
    <col min="2545" max="2545" width="8.7265625" style="1"/>
    <col min="2546" max="2546" width="14.7265625" style="1" bestFit="1" customWidth="1"/>
    <col min="2547" max="2795" width="8.7265625" style="1"/>
    <col min="2796" max="2796" width="28.81640625" style="1" customWidth="1"/>
    <col min="2797" max="2797" width="24.7265625" style="1" customWidth="1"/>
    <col min="2798" max="2798" width="22.7265625" style="1" customWidth="1"/>
    <col min="2799" max="2799" width="8.7265625" style="1"/>
    <col min="2800" max="2800" width="17.453125" style="1" customWidth="1"/>
    <col min="2801" max="2801" width="8.7265625" style="1"/>
    <col min="2802" max="2802" width="14.7265625" style="1" bestFit="1" customWidth="1"/>
    <col min="2803" max="3051" width="8.7265625" style="1"/>
    <col min="3052" max="3052" width="28.81640625" style="1" customWidth="1"/>
    <col min="3053" max="3053" width="24.7265625" style="1" customWidth="1"/>
    <col min="3054" max="3054" width="22.7265625" style="1" customWidth="1"/>
    <col min="3055" max="3055" width="8.7265625" style="1"/>
    <col min="3056" max="3056" width="17.453125" style="1" customWidth="1"/>
    <col min="3057" max="3057" width="8.7265625" style="1"/>
    <col min="3058" max="3058" width="14.7265625" style="1" bestFit="1" customWidth="1"/>
    <col min="3059" max="3307" width="8.7265625" style="1"/>
    <col min="3308" max="3308" width="28.81640625" style="1" customWidth="1"/>
    <col min="3309" max="3309" width="24.7265625" style="1" customWidth="1"/>
    <col min="3310" max="3310" width="22.7265625" style="1" customWidth="1"/>
    <col min="3311" max="3311" width="8.7265625" style="1"/>
    <col min="3312" max="3312" width="17.453125" style="1" customWidth="1"/>
    <col min="3313" max="3313" width="8.7265625" style="1"/>
    <col min="3314" max="3314" width="14.7265625" style="1" bestFit="1" customWidth="1"/>
    <col min="3315" max="3563" width="8.7265625" style="1"/>
    <col min="3564" max="3564" width="28.81640625" style="1" customWidth="1"/>
    <col min="3565" max="3565" width="24.7265625" style="1" customWidth="1"/>
    <col min="3566" max="3566" width="22.7265625" style="1" customWidth="1"/>
    <col min="3567" max="3567" width="8.7265625" style="1"/>
    <col min="3568" max="3568" width="17.453125" style="1" customWidth="1"/>
    <col min="3569" max="3569" width="8.7265625" style="1"/>
    <col min="3570" max="3570" width="14.7265625" style="1" bestFit="1" customWidth="1"/>
    <col min="3571" max="3819" width="8.7265625" style="1"/>
    <col min="3820" max="3820" width="28.81640625" style="1" customWidth="1"/>
    <col min="3821" max="3821" width="24.7265625" style="1" customWidth="1"/>
    <col min="3822" max="3822" width="22.7265625" style="1" customWidth="1"/>
    <col min="3823" max="3823" width="8.7265625" style="1"/>
    <col min="3824" max="3824" width="17.453125" style="1" customWidth="1"/>
    <col min="3825" max="3825" width="8.7265625" style="1"/>
    <col min="3826" max="3826" width="14.7265625" style="1" bestFit="1" customWidth="1"/>
    <col min="3827" max="4075" width="8.7265625" style="1"/>
    <col min="4076" max="4076" width="28.81640625" style="1" customWidth="1"/>
    <col min="4077" max="4077" width="24.7265625" style="1" customWidth="1"/>
    <col min="4078" max="4078" width="22.7265625" style="1" customWidth="1"/>
    <col min="4079" max="4079" width="8.7265625" style="1"/>
    <col min="4080" max="4080" width="17.453125" style="1" customWidth="1"/>
    <col min="4081" max="4081" width="8.7265625" style="1"/>
    <col min="4082" max="4082" width="14.7265625" style="1" bestFit="1" customWidth="1"/>
    <col min="4083" max="4331" width="8.7265625" style="1"/>
    <col min="4332" max="4332" width="28.81640625" style="1" customWidth="1"/>
    <col min="4333" max="4333" width="24.7265625" style="1" customWidth="1"/>
    <col min="4334" max="4334" width="22.7265625" style="1" customWidth="1"/>
    <col min="4335" max="4335" width="8.7265625" style="1"/>
    <col min="4336" max="4336" width="17.453125" style="1" customWidth="1"/>
    <col min="4337" max="4337" width="8.7265625" style="1"/>
    <col min="4338" max="4338" width="14.7265625" style="1" bestFit="1" customWidth="1"/>
    <col min="4339" max="4587" width="8.7265625" style="1"/>
    <col min="4588" max="4588" width="28.81640625" style="1" customWidth="1"/>
    <col min="4589" max="4589" width="24.7265625" style="1" customWidth="1"/>
    <col min="4590" max="4590" width="22.7265625" style="1" customWidth="1"/>
    <col min="4591" max="4591" width="8.7265625" style="1"/>
    <col min="4592" max="4592" width="17.453125" style="1" customWidth="1"/>
    <col min="4593" max="4593" width="8.7265625" style="1"/>
    <col min="4594" max="4594" width="14.7265625" style="1" bestFit="1" customWidth="1"/>
    <col min="4595" max="4843" width="8.7265625" style="1"/>
    <col min="4844" max="4844" width="28.81640625" style="1" customWidth="1"/>
    <col min="4845" max="4845" width="24.7265625" style="1" customWidth="1"/>
    <col min="4846" max="4846" width="22.7265625" style="1" customWidth="1"/>
    <col min="4847" max="4847" width="8.7265625" style="1"/>
    <col min="4848" max="4848" width="17.453125" style="1" customWidth="1"/>
    <col min="4849" max="4849" width="8.7265625" style="1"/>
    <col min="4850" max="4850" width="14.7265625" style="1" bestFit="1" customWidth="1"/>
    <col min="4851" max="5099" width="8.7265625" style="1"/>
    <col min="5100" max="5100" width="28.81640625" style="1" customWidth="1"/>
    <col min="5101" max="5101" width="24.7265625" style="1" customWidth="1"/>
    <col min="5102" max="5102" width="22.7265625" style="1" customWidth="1"/>
    <col min="5103" max="5103" width="8.7265625" style="1"/>
    <col min="5104" max="5104" width="17.453125" style="1" customWidth="1"/>
    <col min="5105" max="5105" width="8.7265625" style="1"/>
    <col min="5106" max="5106" width="14.7265625" style="1" bestFit="1" customWidth="1"/>
    <col min="5107" max="5355" width="8.7265625" style="1"/>
    <col min="5356" max="5356" width="28.81640625" style="1" customWidth="1"/>
    <col min="5357" max="5357" width="24.7265625" style="1" customWidth="1"/>
    <col min="5358" max="5358" width="22.7265625" style="1" customWidth="1"/>
    <col min="5359" max="5359" width="8.7265625" style="1"/>
    <col min="5360" max="5360" width="17.453125" style="1" customWidth="1"/>
    <col min="5361" max="5361" width="8.7265625" style="1"/>
    <col min="5362" max="5362" width="14.7265625" style="1" bestFit="1" customWidth="1"/>
    <col min="5363" max="5611" width="8.7265625" style="1"/>
    <col min="5612" max="5612" width="28.81640625" style="1" customWidth="1"/>
    <col min="5613" max="5613" width="24.7265625" style="1" customWidth="1"/>
    <col min="5614" max="5614" width="22.7265625" style="1" customWidth="1"/>
    <col min="5615" max="5615" width="8.7265625" style="1"/>
    <col min="5616" max="5616" width="17.453125" style="1" customWidth="1"/>
    <col min="5617" max="5617" width="8.7265625" style="1"/>
    <col min="5618" max="5618" width="14.7265625" style="1" bestFit="1" customWidth="1"/>
    <col min="5619" max="5867" width="8.7265625" style="1"/>
    <col min="5868" max="5868" width="28.81640625" style="1" customWidth="1"/>
    <col min="5869" max="5869" width="24.7265625" style="1" customWidth="1"/>
    <col min="5870" max="5870" width="22.7265625" style="1" customWidth="1"/>
    <col min="5871" max="5871" width="8.7265625" style="1"/>
    <col min="5872" max="5872" width="17.453125" style="1" customWidth="1"/>
    <col min="5873" max="5873" width="8.7265625" style="1"/>
    <col min="5874" max="5874" width="14.7265625" style="1" bestFit="1" customWidth="1"/>
    <col min="5875" max="6123" width="8.7265625" style="1"/>
    <col min="6124" max="6124" width="28.81640625" style="1" customWidth="1"/>
    <col min="6125" max="6125" width="24.7265625" style="1" customWidth="1"/>
    <col min="6126" max="6126" width="22.7265625" style="1" customWidth="1"/>
    <col min="6127" max="6127" width="8.7265625" style="1"/>
    <col min="6128" max="6128" width="17.453125" style="1" customWidth="1"/>
    <col min="6129" max="6129" width="8.7265625" style="1"/>
    <col min="6130" max="6130" width="14.7265625" style="1" bestFit="1" customWidth="1"/>
    <col min="6131" max="6379" width="8.7265625" style="1"/>
    <col min="6380" max="6380" width="28.81640625" style="1" customWidth="1"/>
    <col min="6381" max="6381" width="24.7265625" style="1" customWidth="1"/>
    <col min="6382" max="6382" width="22.7265625" style="1" customWidth="1"/>
    <col min="6383" max="6383" width="8.7265625" style="1"/>
    <col min="6384" max="6384" width="17.453125" style="1" customWidth="1"/>
    <col min="6385" max="6385" width="8.7265625" style="1"/>
    <col min="6386" max="6386" width="14.7265625" style="1" bestFit="1" customWidth="1"/>
    <col min="6387" max="6635" width="8.7265625" style="1"/>
    <col min="6636" max="6636" width="28.81640625" style="1" customWidth="1"/>
    <col min="6637" max="6637" width="24.7265625" style="1" customWidth="1"/>
    <col min="6638" max="6638" width="22.7265625" style="1" customWidth="1"/>
    <col min="6639" max="6639" width="8.7265625" style="1"/>
    <col min="6640" max="6640" width="17.453125" style="1" customWidth="1"/>
    <col min="6641" max="6641" width="8.7265625" style="1"/>
    <col min="6642" max="6642" width="14.7265625" style="1" bestFit="1" customWidth="1"/>
    <col min="6643" max="6891" width="8.7265625" style="1"/>
    <col min="6892" max="6892" width="28.81640625" style="1" customWidth="1"/>
    <col min="6893" max="6893" width="24.7265625" style="1" customWidth="1"/>
    <col min="6894" max="6894" width="22.7265625" style="1" customWidth="1"/>
    <col min="6895" max="6895" width="8.7265625" style="1"/>
    <col min="6896" max="6896" width="17.453125" style="1" customWidth="1"/>
    <col min="6897" max="6897" width="8.7265625" style="1"/>
    <col min="6898" max="6898" width="14.7265625" style="1" bestFit="1" customWidth="1"/>
    <col min="6899" max="7147" width="8.7265625" style="1"/>
    <col min="7148" max="7148" width="28.81640625" style="1" customWidth="1"/>
    <col min="7149" max="7149" width="24.7265625" style="1" customWidth="1"/>
    <col min="7150" max="7150" width="22.7265625" style="1" customWidth="1"/>
    <col min="7151" max="7151" width="8.7265625" style="1"/>
    <col min="7152" max="7152" width="17.453125" style="1" customWidth="1"/>
    <col min="7153" max="7153" width="8.7265625" style="1"/>
    <col min="7154" max="7154" width="14.7265625" style="1" bestFit="1" customWidth="1"/>
    <col min="7155" max="7403" width="8.7265625" style="1"/>
    <col min="7404" max="7404" width="28.81640625" style="1" customWidth="1"/>
    <col min="7405" max="7405" width="24.7265625" style="1" customWidth="1"/>
    <col min="7406" max="7406" width="22.7265625" style="1" customWidth="1"/>
    <col min="7407" max="7407" width="8.7265625" style="1"/>
    <col min="7408" max="7408" width="17.453125" style="1" customWidth="1"/>
    <col min="7409" max="7409" width="8.7265625" style="1"/>
    <col min="7410" max="7410" width="14.7265625" style="1" bestFit="1" customWidth="1"/>
    <col min="7411" max="7659" width="8.7265625" style="1"/>
    <col min="7660" max="7660" width="28.81640625" style="1" customWidth="1"/>
    <col min="7661" max="7661" width="24.7265625" style="1" customWidth="1"/>
    <col min="7662" max="7662" width="22.7265625" style="1" customWidth="1"/>
    <col min="7663" max="7663" width="8.7265625" style="1"/>
    <col min="7664" max="7664" width="17.453125" style="1" customWidth="1"/>
    <col min="7665" max="7665" width="8.7265625" style="1"/>
    <col min="7666" max="7666" width="14.7265625" style="1" bestFit="1" customWidth="1"/>
    <col min="7667" max="7915" width="8.7265625" style="1"/>
    <col min="7916" max="7916" width="28.81640625" style="1" customWidth="1"/>
    <col min="7917" max="7917" width="24.7265625" style="1" customWidth="1"/>
    <col min="7918" max="7918" width="22.7265625" style="1" customWidth="1"/>
    <col min="7919" max="7919" width="8.7265625" style="1"/>
    <col min="7920" max="7920" width="17.453125" style="1" customWidth="1"/>
    <col min="7921" max="7921" width="8.7265625" style="1"/>
    <col min="7922" max="7922" width="14.7265625" style="1" bestFit="1" customWidth="1"/>
    <col min="7923" max="8171" width="8.7265625" style="1"/>
    <col min="8172" max="8172" width="28.81640625" style="1" customWidth="1"/>
    <col min="8173" max="8173" width="24.7265625" style="1" customWidth="1"/>
    <col min="8174" max="8174" width="22.7265625" style="1" customWidth="1"/>
    <col min="8175" max="8175" width="8.7265625" style="1"/>
    <col min="8176" max="8176" width="17.453125" style="1" customWidth="1"/>
    <col min="8177" max="8177" width="8.7265625" style="1"/>
    <col min="8178" max="8178" width="14.7265625" style="1" bestFit="1" customWidth="1"/>
    <col min="8179" max="8427" width="8.7265625" style="1"/>
    <col min="8428" max="8428" width="28.81640625" style="1" customWidth="1"/>
    <col min="8429" max="8429" width="24.7265625" style="1" customWidth="1"/>
    <col min="8430" max="8430" width="22.7265625" style="1" customWidth="1"/>
    <col min="8431" max="8431" width="8.7265625" style="1"/>
    <col min="8432" max="8432" width="17.453125" style="1" customWidth="1"/>
    <col min="8433" max="8433" width="8.7265625" style="1"/>
    <col min="8434" max="8434" width="14.7265625" style="1" bestFit="1" customWidth="1"/>
    <col min="8435" max="8683" width="8.7265625" style="1"/>
    <col min="8684" max="8684" width="28.81640625" style="1" customWidth="1"/>
    <col min="8685" max="8685" width="24.7265625" style="1" customWidth="1"/>
    <col min="8686" max="8686" width="22.7265625" style="1" customWidth="1"/>
    <col min="8687" max="8687" width="8.7265625" style="1"/>
    <col min="8688" max="8688" width="17.453125" style="1" customWidth="1"/>
    <col min="8689" max="8689" width="8.7265625" style="1"/>
    <col min="8690" max="8690" width="14.7265625" style="1" bestFit="1" customWidth="1"/>
    <col min="8691" max="8939" width="8.7265625" style="1"/>
    <col min="8940" max="8940" width="28.81640625" style="1" customWidth="1"/>
    <col min="8941" max="8941" width="24.7265625" style="1" customWidth="1"/>
    <col min="8942" max="8942" width="22.7265625" style="1" customWidth="1"/>
    <col min="8943" max="8943" width="8.7265625" style="1"/>
    <col min="8944" max="8944" width="17.453125" style="1" customWidth="1"/>
    <col min="8945" max="8945" width="8.7265625" style="1"/>
    <col min="8946" max="8946" width="14.7265625" style="1" bestFit="1" customWidth="1"/>
    <col min="8947" max="9195" width="8.7265625" style="1"/>
    <col min="9196" max="9196" width="28.81640625" style="1" customWidth="1"/>
    <col min="9197" max="9197" width="24.7265625" style="1" customWidth="1"/>
    <col min="9198" max="9198" width="22.7265625" style="1" customWidth="1"/>
    <col min="9199" max="9199" width="8.7265625" style="1"/>
    <col min="9200" max="9200" width="17.453125" style="1" customWidth="1"/>
    <col min="9201" max="9201" width="8.7265625" style="1"/>
    <col min="9202" max="9202" width="14.7265625" style="1" bestFit="1" customWidth="1"/>
    <col min="9203" max="9451" width="8.7265625" style="1"/>
    <col min="9452" max="9452" width="28.81640625" style="1" customWidth="1"/>
    <col min="9453" max="9453" width="24.7265625" style="1" customWidth="1"/>
    <col min="9454" max="9454" width="22.7265625" style="1" customWidth="1"/>
    <col min="9455" max="9455" width="8.7265625" style="1"/>
    <col min="9456" max="9456" width="17.453125" style="1" customWidth="1"/>
    <col min="9457" max="9457" width="8.7265625" style="1"/>
    <col min="9458" max="9458" width="14.7265625" style="1" bestFit="1" customWidth="1"/>
    <col min="9459" max="9707" width="8.7265625" style="1"/>
    <col min="9708" max="9708" width="28.81640625" style="1" customWidth="1"/>
    <col min="9709" max="9709" width="24.7265625" style="1" customWidth="1"/>
    <col min="9710" max="9710" width="22.7265625" style="1" customWidth="1"/>
    <col min="9711" max="9711" width="8.7265625" style="1"/>
    <col min="9712" max="9712" width="17.453125" style="1" customWidth="1"/>
    <col min="9713" max="9713" width="8.7265625" style="1"/>
    <col min="9714" max="9714" width="14.7265625" style="1" bestFit="1" customWidth="1"/>
    <col min="9715" max="9963" width="8.7265625" style="1"/>
    <col min="9964" max="9964" width="28.81640625" style="1" customWidth="1"/>
    <col min="9965" max="9965" width="24.7265625" style="1" customWidth="1"/>
    <col min="9966" max="9966" width="22.7265625" style="1" customWidth="1"/>
    <col min="9967" max="9967" width="8.7265625" style="1"/>
    <col min="9968" max="9968" width="17.453125" style="1" customWidth="1"/>
    <col min="9969" max="9969" width="8.7265625" style="1"/>
    <col min="9970" max="9970" width="14.7265625" style="1" bestFit="1" customWidth="1"/>
    <col min="9971" max="10219" width="8.7265625" style="1"/>
    <col min="10220" max="10220" width="28.81640625" style="1" customWidth="1"/>
    <col min="10221" max="10221" width="24.7265625" style="1" customWidth="1"/>
    <col min="10222" max="10222" width="22.7265625" style="1" customWidth="1"/>
    <col min="10223" max="10223" width="8.7265625" style="1"/>
    <col min="10224" max="10224" width="17.453125" style="1" customWidth="1"/>
    <col min="10225" max="10225" width="8.7265625" style="1"/>
    <col min="10226" max="10226" width="14.7265625" style="1" bestFit="1" customWidth="1"/>
    <col min="10227" max="10475" width="8.7265625" style="1"/>
    <col min="10476" max="10476" width="28.81640625" style="1" customWidth="1"/>
    <col min="10477" max="10477" width="24.7265625" style="1" customWidth="1"/>
    <col min="10478" max="10478" width="22.7265625" style="1" customWidth="1"/>
    <col min="10479" max="10479" width="8.7265625" style="1"/>
    <col min="10480" max="10480" width="17.453125" style="1" customWidth="1"/>
    <col min="10481" max="10481" width="8.7265625" style="1"/>
    <col min="10482" max="10482" width="14.7265625" style="1" bestFit="1" customWidth="1"/>
    <col min="10483" max="10731" width="8.7265625" style="1"/>
    <col min="10732" max="10732" width="28.81640625" style="1" customWidth="1"/>
    <col min="10733" max="10733" width="24.7265625" style="1" customWidth="1"/>
    <col min="10734" max="10734" width="22.7265625" style="1" customWidth="1"/>
    <col min="10735" max="10735" width="8.7265625" style="1"/>
    <col min="10736" max="10736" width="17.453125" style="1" customWidth="1"/>
    <col min="10737" max="10737" width="8.7265625" style="1"/>
    <col min="10738" max="10738" width="14.7265625" style="1" bestFit="1" customWidth="1"/>
    <col min="10739" max="10987" width="8.7265625" style="1"/>
    <col min="10988" max="10988" width="28.81640625" style="1" customWidth="1"/>
    <col min="10989" max="10989" width="24.7265625" style="1" customWidth="1"/>
    <col min="10990" max="10990" width="22.7265625" style="1" customWidth="1"/>
    <col min="10991" max="10991" width="8.7265625" style="1"/>
    <col min="10992" max="10992" width="17.453125" style="1" customWidth="1"/>
    <col min="10993" max="10993" width="8.7265625" style="1"/>
    <col min="10994" max="10994" width="14.7265625" style="1" bestFit="1" customWidth="1"/>
    <col min="10995" max="11243" width="8.7265625" style="1"/>
    <col min="11244" max="11244" width="28.81640625" style="1" customWidth="1"/>
    <col min="11245" max="11245" width="24.7265625" style="1" customWidth="1"/>
    <col min="11246" max="11246" width="22.7265625" style="1" customWidth="1"/>
    <col min="11247" max="11247" width="8.7265625" style="1"/>
    <col min="11248" max="11248" width="17.453125" style="1" customWidth="1"/>
    <col min="11249" max="11249" width="8.7265625" style="1"/>
    <col min="11250" max="11250" width="14.7265625" style="1" bestFit="1" customWidth="1"/>
    <col min="11251" max="11499" width="8.7265625" style="1"/>
    <col min="11500" max="11500" width="28.81640625" style="1" customWidth="1"/>
    <col min="11501" max="11501" width="24.7265625" style="1" customWidth="1"/>
    <col min="11502" max="11502" width="22.7265625" style="1" customWidth="1"/>
    <col min="11503" max="11503" width="8.7265625" style="1"/>
    <col min="11504" max="11504" width="17.453125" style="1" customWidth="1"/>
    <col min="11505" max="11505" width="8.7265625" style="1"/>
    <col min="11506" max="11506" width="14.7265625" style="1" bestFit="1" customWidth="1"/>
    <col min="11507" max="11755" width="8.7265625" style="1"/>
    <col min="11756" max="11756" width="28.81640625" style="1" customWidth="1"/>
    <col min="11757" max="11757" width="24.7265625" style="1" customWidth="1"/>
    <col min="11758" max="11758" width="22.7265625" style="1" customWidth="1"/>
    <col min="11759" max="11759" width="8.7265625" style="1"/>
    <col min="11760" max="11760" width="17.453125" style="1" customWidth="1"/>
    <col min="11761" max="11761" width="8.7265625" style="1"/>
    <col min="11762" max="11762" width="14.7265625" style="1" bestFit="1" customWidth="1"/>
    <col min="11763" max="12011" width="8.7265625" style="1"/>
    <col min="12012" max="12012" width="28.81640625" style="1" customWidth="1"/>
    <col min="12013" max="12013" width="24.7265625" style="1" customWidth="1"/>
    <col min="12014" max="12014" width="22.7265625" style="1" customWidth="1"/>
    <col min="12015" max="12015" width="8.7265625" style="1"/>
    <col min="12016" max="12016" width="17.453125" style="1" customWidth="1"/>
    <col min="12017" max="12017" width="8.7265625" style="1"/>
    <col min="12018" max="12018" width="14.7265625" style="1" bestFit="1" customWidth="1"/>
    <col min="12019" max="12267" width="8.7265625" style="1"/>
    <col min="12268" max="12268" width="28.81640625" style="1" customWidth="1"/>
    <col min="12269" max="12269" width="24.7265625" style="1" customWidth="1"/>
    <col min="12270" max="12270" width="22.7265625" style="1" customWidth="1"/>
    <col min="12271" max="12271" width="8.7265625" style="1"/>
    <col min="12272" max="12272" width="17.453125" style="1" customWidth="1"/>
    <col min="12273" max="12273" width="8.7265625" style="1"/>
    <col min="12274" max="12274" width="14.7265625" style="1" bestFit="1" customWidth="1"/>
    <col min="12275" max="12523" width="8.7265625" style="1"/>
    <col min="12524" max="12524" width="28.81640625" style="1" customWidth="1"/>
    <col min="12525" max="12525" width="24.7265625" style="1" customWidth="1"/>
    <col min="12526" max="12526" width="22.7265625" style="1" customWidth="1"/>
    <col min="12527" max="12527" width="8.7265625" style="1"/>
    <col min="12528" max="12528" width="17.453125" style="1" customWidth="1"/>
    <col min="12529" max="12529" width="8.7265625" style="1"/>
    <col min="12530" max="12530" width="14.7265625" style="1" bestFit="1" customWidth="1"/>
    <col min="12531" max="12779" width="8.7265625" style="1"/>
    <col min="12780" max="12780" width="28.81640625" style="1" customWidth="1"/>
    <col min="12781" max="12781" width="24.7265625" style="1" customWidth="1"/>
    <col min="12782" max="12782" width="22.7265625" style="1" customWidth="1"/>
    <col min="12783" max="12783" width="8.7265625" style="1"/>
    <col min="12784" max="12784" width="17.453125" style="1" customWidth="1"/>
    <col min="12785" max="12785" width="8.7265625" style="1"/>
    <col min="12786" max="12786" width="14.7265625" style="1" bestFit="1" customWidth="1"/>
    <col min="12787" max="13035" width="8.7265625" style="1"/>
    <col min="13036" max="13036" width="28.81640625" style="1" customWidth="1"/>
    <col min="13037" max="13037" width="24.7265625" style="1" customWidth="1"/>
    <col min="13038" max="13038" width="22.7265625" style="1" customWidth="1"/>
    <col min="13039" max="13039" width="8.7265625" style="1"/>
    <col min="13040" max="13040" width="17.453125" style="1" customWidth="1"/>
    <col min="13041" max="13041" width="8.7265625" style="1"/>
    <col min="13042" max="13042" width="14.7265625" style="1" bestFit="1" customWidth="1"/>
    <col min="13043" max="13291" width="8.7265625" style="1"/>
    <col min="13292" max="13292" width="28.81640625" style="1" customWidth="1"/>
    <col min="13293" max="13293" width="24.7265625" style="1" customWidth="1"/>
    <col min="13294" max="13294" width="22.7265625" style="1" customWidth="1"/>
    <col min="13295" max="13295" width="8.7265625" style="1"/>
    <col min="13296" max="13296" width="17.453125" style="1" customWidth="1"/>
    <col min="13297" max="13297" width="8.7265625" style="1"/>
    <col min="13298" max="13298" width="14.7265625" style="1" bestFit="1" customWidth="1"/>
    <col min="13299" max="13547" width="8.7265625" style="1"/>
    <col min="13548" max="13548" width="28.81640625" style="1" customWidth="1"/>
    <col min="13549" max="13549" width="24.7265625" style="1" customWidth="1"/>
    <col min="13550" max="13550" width="22.7265625" style="1" customWidth="1"/>
    <col min="13551" max="13551" width="8.7265625" style="1"/>
    <col min="13552" max="13552" width="17.453125" style="1" customWidth="1"/>
    <col min="13553" max="13553" width="8.7265625" style="1"/>
    <col min="13554" max="13554" width="14.7265625" style="1" bestFit="1" customWidth="1"/>
    <col min="13555" max="13803" width="8.7265625" style="1"/>
    <col min="13804" max="13804" width="28.81640625" style="1" customWidth="1"/>
    <col min="13805" max="13805" width="24.7265625" style="1" customWidth="1"/>
    <col min="13806" max="13806" width="22.7265625" style="1" customWidth="1"/>
    <col min="13807" max="13807" width="8.7265625" style="1"/>
    <col min="13808" max="13808" width="17.453125" style="1" customWidth="1"/>
    <col min="13809" max="13809" width="8.7265625" style="1"/>
    <col min="13810" max="13810" width="14.7265625" style="1" bestFit="1" customWidth="1"/>
    <col min="13811" max="14059" width="8.7265625" style="1"/>
    <col min="14060" max="14060" width="28.81640625" style="1" customWidth="1"/>
    <col min="14061" max="14061" width="24.7265625" style="1" customWidth="1"/>
    <col min="14062" max="14062" width="22.7265625" style="1" customWidth="1"/>
    <col min="14063" max="14063" width="8.7265625" style="1"/>
    <col min="14064" max="14064" width="17.453125" style="1" customWidth="1"/>
    <col min="14065" max="14065" width="8.7265625" style="1"/>
    <col min="14066" max="14066" width="14.7265625" style="1" bestFit="1" customWidth="1"/>
    <col min="14067" max="14315" width="8.7265625" style="1"/>
    <col min="14316" max="14316" width="28.81640625" style="1" customWidth="1"/>
    <col min="14317" max="14317" width="24.7265625" style="1" customWidth="1"/>
    <col min="14318" max="14318" width="22.7265625" style="1" customWidth="1"/>
    <col min="14319" max="14319" width="8.7265625" style="1"/>
    <col min="14320" max="14320" width="17.453125" style="1" customWidth="1"/>
    <col min="14321" max="14321" width="8.7265625" style="1"/>
    <col min="14322" max="14322" width="14.7265625" style="1" bestFit="1" customWidth="1"/>
    <col min="14323" max="14571" width="8.7265625" style="1"/>
    <col min="14572" max="14572" width="28.81640625" style="1" customWidth="1"/>
    <col min="14573" max="14573" width="24.7265625" style="1" customWidth="1"/>
    <col min="14574" max="14574" width="22.7265625" style="1" customWidth="1"/>
    <col min="14575" max="14575" width="8.7265625" style="1"/>
    <col min="14576" max="14576" width="17.453125" style="1" customWidth="1"/>
    <col min="14577" max="14577" width="8.7265625" style="1"/>
    <col min="14578" max="14578" width="14.7265625" style="1" bestFit="1" customWidth="1"/>
    <col min="14579" max="14827" width="8.7265625" style="1"/>
    <col min="14828" max="14828" width="28.81640625" style="1" customWidth="1"/>
    <col min="14829" max="14829" width="24.7265625" style="1" customWidth="1"/>
    <col min="14830" max="14830" width="22.7265625" style="1" customWidth="1"/>
    <col min="14831" max="14831" width="8.7265625" style="1"/>
    <col min="14832" max="14832" width="17.453125" style="1" customWidth="1"/>
    <col min="14833" max="14833" width="8.7265625" style="1"/>
    <col min="14834" max="14834" width="14.7265625" style="1" bestFit="1" customWidth="1"/>
    <col min="14835" max="15083" width="8.7265625" style="1"/>
    <col min="15084" max="15084" width="28.81640625" style="1" customWidth="1"/>
    <col min="15085" max="15085" width="24.7265625" style="1" customWidth="1"/>
    <col min="15086" max="15086" width="22.7265625" style="1" customWidth="1"/>
    <col min="15087" max="15087" width="8.7265625" style="1"/>
    <col min="15088" max="15088" width="17.453125" style="1" customWidth="1"/>
    <col min="15089" max="15089" width="8.7265625" style="1"/>
    <col min="15090" max="15090" width="14.7265625" style="1" bestFit="1" customWidth="1"/>
    <col min="15091" max="15339" width="8.7265625" style="1"/>
    <col min="15340" max="15340" width="28.81640625" style="1" customWidth="1"/>
    <col min="15341" max="15341" width="24.7265625" style="1" customWidth="1"/>
    <col min="15342" max="15342" width="22.7265625" style="1" customWidth="1"/>
    <col min="15343" max="15343" width="8.7265625" style="1"/>
    <col min="15344" max="15344" width="17.453125" style="1" customWidth="1"/>
    <col min="15345" max="15345" width="8.7265625" style="1"/>
    <col min="15346" max="15346" width="14.7265625" style="1" bestFit="1" customWidth="1"/>
    <col min="15347" max="15595" width="8.7265625" style="1"/>
    <col min="15596" max="15596" width="28.81640625" style="1" customWidth="1"/>
    <col min="15597" max="15597" width="24.7265625" style="1" customWidth="1"/>
    <col min="15598" max="15598" width="22.7265625" style="1" customWidth="1"/>
    <col min="15599" max="15599" width="8.7265625" style="1"/>
    <col min="15600" max="15600" width="17.453125" style="1" customWidth="1"/>
    <col min="15601" max="15601" width="8.7265625" style="1"/>
    <col min="15602" max="15602" width="14.7265625" style="1" bestFit="1" customWidth="1"/>
    <col min="15603" max="15851" width="8.7265625" style="1"/>
    <col min="15852" max="15852" width="28.81640625" style="1" customWidth="1"/>
    <col min="15853" max="15853" width="24.7265625" style="1" customWidth="1"/>
    <col min="15854" max="15854" width="22.7265625" style="1" customWidth="1"/>
    <col min="15855" max="15855" width="8.7265625" style="1"/>
    <col min="15856" max="15856" width="17.453125" style="1" customWidth="1"/>
    <col min="15857" max="15857" width="8.7265625" style="1"/>
    <col min="15858" max="15858" width="14.7265625" style="1" bestFit="1" customWidth="1"/>
    <col min="15859" max="16107" width="8.7265625" style="1"/>
    <col min="16108" max="16108" width="28.81640625" style="1" customWidth="1"/>
    <col min="16109" max="16109" width="24.7265625" style="1" customWidth="1"/>
    <col min="16110" max="16110" width="22.7265625" style="1" customWidth="1"/>
    <col min="16111" max="16111" width="8.7265625" style="1"/>
    <col min="16112" max="16112" width="17.453125" style="1" customWidth="1"/>
    <col min="16113" max="16113" width="8.7265625" style="1"/>
    <col min="16114" max="16114" width="14.7265625" style="1" bestFit="1" customWidth="1"/>
    <col min="16115" max="16384" width="8.7265625" style="1"/>
  </cols>
  <sheetData>
    <row r="1" spans="1:15" ht="12.75" customHeight="1" x14ac:dyDescent="0.25">
      <c r="C1" s="1"/>
      <c r="D1" s="120"/>
      <c r="E1" s="149"/>
      <c r="F1" s="1"/>
      <c r="G1" s="1"/>
      <c r="H1" s="149"/>
      <c r="I1" s="3"/>
      <c r="J1" s="1"/>
      <c r="K1" s="149"/>
      <c r="L1" s="3"/>
      <c r="M1" s="3"/>
      <c r="N1" s="149"/>
    </row>
    <row r="2" spans="1:15" ht="12.75" customHeight="1" x14ac:dyDescent="0.35">
      <c r="B2" s="78" t="s">
        <v>25</v>
      </c>
      <c r="C2" s="1"/>
      <c r="D2" s="120"/>
      <c r="E2" s="3"/>
      <c r="F2" s="1"/>
      <c r="G2" s="1"/>
      <c r="H2" s="3"/>
      <c r="I2" s="3"/>
      <c r="J2" s="1"/>
      <c r="K2" s="1"/>
      <c r="L2" s="3"/>
      <c r="M2" s="3"/>
      <c r="N2" s="1"/>
    </row>
    <row r="3" spans="1:15" ht="12.75" customHeight="1" x14ac:dyDescent="0.25">
      <c r="C3" s="1"/>
      <c r="D3" s="120"/>
      <c r="E3" s="3"/>
      <c r="F3" s="1"/>
      <c r="G3" s="1"/>
      <c r="H3" s="3"/>
      <c r="I3" s="3"/>
      <c r="J3" s="1"/>
      <c r="K3" s="1"/>
      <c r="L3" s="3"/>
      <c r="M3" s="3"/>
      <c r="N3" s="1"/>
    </row>
    <row r="4" spans="1:15" ht="15" customHeight="1" x14ac:dyDescent="0.3">
      <c r="B4" s="506" t="s">
        <v>438</v>
      </c>
      <c r="C4" s="506"/>
      <c r="D4" s="506"/>
      <c r="E4" s="506"/>
      <c r="F4" s="506"/>
      <c r="G4" s="506"/>
      <c r="H4" s="506"/>
      <c r="I4" s="506"/>
      <c r="J4" s="506"/>
      <c r="L4" s="236"/>
    </row>
    <row r="5" spans="1:15" ht="12.75" customHeight="1" x14ac:dyDescent="0.25">
      <c r="B5" s="123"/>
      <c r="C5" s="124"/>
      <c r="D5" s="123"/>
      <c r="E5" s="123"/>
      <c r="F5" s="124"/>
      <c r="G5" s="125"/>
      <c r="H5" s="125"/>
      <c r="I5" s="124"/>
      <c r="J5" s="125"/>
      <c r="K5" s="125"/>
      <c r="L5" s="124"/>
      <c r="M5" s="125"/>
      <c r="N5" s="172"/>
    </row>
    <row r="6" spans="1:15" ht="15" customHeight="1" x14ac:dyDescent="0.3">
      <c r="B6" s="123"/>
      <c r="C6" s="124"/>
      <c r="D6" s="476" t="s">
        <v>4</v>
      </c>
      <c r="E6" s="476"/>
      <c r="F6" s="173"/>
      <c r="G6" s="490" t="s">
        <v>5</v>
      </c>
      <c r="H6" s="490"/>
      <c r="I6" s="173"/>
      <c r="J6" s="490" t="s">
        <v>26</v>
      </c>
      <c r="K6" s="490"/>
      <c r="L6" s="173"/>
      <c r="M6" s="490" t="s">
        <v>3</v>
      </c>
      <c r="N6" s="490"/>
    </row>
    <row r="7" spans="1:15" ht="13.5" customHeight="1" x14ac:dyDescent="0.25">
      <c r="B7" s="174"/>
      <c r="C7" s="128"/>
      <c r="D7" s="475" t="s">
        <v>276</v>
      </c>
      <c r="E7" s="475"/>
      <c r="F7" s="3"/>
      <c r="G7" s="475" t="s">
        <v>277</v>
      </c>
      <c r="H7" s="475"/>
      <c r="I7" s="3"/>
      <c r="J7" s="475" t="s">
        <v>278</v>
      </c>
      <c r="K7" s="475"/>
      <c r="L7" s="3"/>
      <c r="M7" s="475" t="s">
        <v>279</v>
      </c>
      <c r="N7" s="475"/>
      <c r="O7" s="247"/>
    </row>
    <row r="8" spans="1:15" ht="22.5" customHeight="1" thickBot="1" x14ac:dyDescent="0.35">
      <c r="B8" s="175"/>
      <c r="C8" s="131"/>
      <c r="D8" s="132" t="s">
        <v>24</v>
      </c>
      <c r="E8" s="132" t="s">
        <v>2</v>
      </c>
      <c r="F8" s="131"/>
      <c r="G8" s="132" t="s">
        <v>24</v>
      </c>
      <c r="H8" s="132" t="s">
        <v>2</v>
      </c>
      <c r="I8" s="131"/>
      <c r="J8" s="132" t="s">
        <v>24</v>
      </c>
      <c r="K8" s="132" t="s">
        <v>2</v>
      </c>
      <c r="L8" s="131"/>
      <c r="M8" s="132" t="s">
        <v>24</v>
      </c>
      <c r="N8" s="132" t="s">
        <v>2</v>
      </c>
    </row>
    <row r="9" spans="1:15" s="177" customFormat="1" ht="10" customHeight="1" x14ac:dyDescent="0.35">
      <c r="A9" s="158"/>
      <c r="B9" s="131"/>
      <c r="C9" s="131"/>
      <c r="D9" s="176"/>
      <c r="E9" s="176"/>
      <c r="F9" s="131"/>
      <c r="G9" s="176"/>
      <c r="H9" s="176"/>
      <c r="I9" s="131"/>
      <c r="J9" s="176"/>
      <c r="K9" s="176"/>
      <c r="L9" s="131"/>
      <c r="M9" s="176"/>
      <c r="N9" s="176"/>
    </row>
    <row r="10" spans="1:15" s="264" customFormat="1" ht="15" customHeight="1" x14ac:dyDescent="0.35">
      <c r="B10" s="70" t="s">
        <v>17</v>
      </c>
      <c r="C10" s="265"/>
      <c r="D10" s="286">
        <f>SUM(D11:D12)</f>
        <v>19</v>
      </c>
      <c r="E10" s="208">
        <f>D10/D10</f>
        <v>1</v>
      </c>
      <c r="F10" s="267"/>
      <c r="G10" s="72">
        <f>SUM(G11:G12)</f>
        <v>170</v>
      </c>
      <c r="H10" s="208">
        <f>G10/G10</f>
        <v>1</v>
      </c>
      <c r="I10" s="267"/>
      <c r="J10" s="72">
        <f>SUM(J11:J12)</f>
        <v>6</v>
      </c>
      <c r="K10" s="208">
        <f>J10/J10</f>
        <v>1</v>
      </c>
      <c r="L10" s="267"/>
      <c r="M10" s="72">
        <f>SUM(M11:M12)</f>
        <v>195</v>
      </c>
      <c r="N10" s="208">
        <f>M10/M10</f>
        <v>1</v>
      </c>
    </row>
    <row r="11" spans="1:15" ht="15" customHeight="1" x14ac:dyDescent="0.25">
      <c r="B11" s="268" t="s">
        <v>138</v>
      </c>
      <c r="C11" s="135"/>
      <c r="D11" s="169">
        <f>D15+D19+D23</f>
        <v>8</v>
      </c>
      <c r="E11" s="140">
        <f>D11/D10</f>
        <v>0.42105263157894735</v>
      </c>
      <c r="F11" s="135"/>
      <c r="G11" s="169">
        <f>G15+G19+G23</f>
        <v>51</v>
      </c>
      <c r="H11" s="140">
        <f>G11/G10</f>
        <v>0.3</v>
      </c>
      <c r="I11" s="135"/>
      <c r="J11" s="169">
        <f>J15+J19+J23</f>
        <v>1</v>
      </c>
      <c r="K11" s="140">
        <f>J11/J10</f>
        <v>0.16666666666666666</v>
      </c>
      <c r="L11" s="135"/>
      <c r="M11" s="169">
        <f>M15+M19+M23</f>
        <v>60</v>
      </c>
      <c r="N11" s="140">
        <f>M11/M10</f>
        <v>0.30769230769230771</v>
      </c>
    </row>
    <row r="12" spans="1:15" ht="15" customHeight="1" x14ac:dyDescent="0.25">
      <c r="B12" s="270" t="s">
        <v>139</v>
      </c>
      <c r="C12" s="271"/>
      <c r="D12" s="226">
        <f>D16+D20+D24</f>
        <v>11</v>
      </c>
      <c r="E12" s="227">
        <f>D12/D10</f>
        <v>0.57894736842105265</v>
      </c>
      <c r="F12" s="271"/>
      <c r="G12" s="226">
        <f>G16+G20+G24</f>
        <v>119</v>
      </c>
      <c r="H12" s="227">
        <f>G12/G10</f>
        <v>0.7</v>
      </c>
      <c r="I12" s="271"/>
      <c r="J12" s="226">
        <f>J16+J20+J24</f>
        <v>5</v>
      </c>
      <c r="K12" s="227">
        <f>J12/J10</f>
        <v>0.83333333333333337</v>
      </c>
      <c r="L12" s="271"/>
      <c r="M12" s="226">
        <f>M16+M20+M24</f>
        <v>135</v>
      </c>
      <c r="N12" s="212">
        <f>M12/M10</f>
        <v>0.69230769230769229</v>
      </c>
    </row>
    <row r="13" spans="1:15" s="177" customFormat="1" ht="10" customHeight="1" x14ac:dyDescent="0.35">
      <c r="A13" s="158"/>
      <c r="B13" s="131"/>
      <c r="C13" s="131"/>
      <c r="D13" s="176"/>
      <c r="E13" s="176"/>
      <c r="F13" s="131"/>
      <c r="G13" s="176"/>
      <c r="H13" s="176"/>
      <c r="I13" s="131"/>
      <c r="J13" s="176"/>
      <c r="K13" s="176"/>
      <c r="L13" s="131"/>
      <c r="M13" s="176"/>
      <c r="N13" s="176"/>
    </row>
    <row r="14" spans="1:15" s="264" customFormat="1" ht="15" customHeight="1" x14ac:dyDescent="0.35">
      <c r="B14" s="71" t="s">
        <v>143</v>
      </c>
      <c r="C14" s="275"/>
      <c r="D14" s="72">
        <f>SUM(D15:D16)</f>
        <v>3</v>
      </c>
      <c r="E14" s="208">
        <f>D14/D10</f>
        <v>0.15789473684210525</v>
      </c>
      <c r="F14" s="245"/>
      <c r="G14" s="72">
        <f>SUM(G15:G16)</f>
        <v>9</v>
      </c>
      <c r="H14" s="208">
        <f>G14/G10</f>
        <v>5.2941176470588235E-2</v>
      </c>
      <c r="I14" s="245"/>
      <c r="J14" s="72">
        <f>SUM(J15:J16)</f>
        <v>0</v>
      </c>
      <c r="K14" s="208">
        <f>J14/J10</f>
        <v>0</v>
      </c>
      <c r="L14" s="245"/>
      <c r="M14" s="72">
        <f>SUM(M15:M16)</f>
        <v>12</v>
      </c>
      <c r="N14" s="208">
        <f>M14/M10</f>
        <v>6.1538461538461542E-2</v>
      </c>
    </row>
    <row r="15" spans="1:15" ht="15" customHeight="1" x14ac:dyDescent="0.25">
      <c r="B15" s="268" t="s">
        <v>138</v>
      </c>
      <c r="C15" s="271"/>
      <c r="D15" s="139">
        <v>3</v>
      </c>
      <c r="E15" s="140">
        <f>D15/D14</f>
        <v>1</v>
      </c>
      <c r="F15" s="271"/>
      <c r="G15" s="141">
        <v>7</v>
      </c>
      <c r="H15" s="140">
        <f>G15/G14</f>
        <v>0.77777777777777779</v>
      </c>
      <c r="I15" s="271"/>
      <c r="J15" s="139">
        <v>0</v>
      </c>
      <c r="K15" s="140">
        <f>IFERROR(J15/$J$14,0)</f>
        <v>0</v>
      </c>
      <c r="L15" s="271"/>
      <c r="M15" s="186">
        <f>SUM(D15,G15,J15)</f>
        <v>10</v>
      </c>
      <c r="N15" s="140">
        <f>M15/M14</f>
        <v>0.83333333333333337</v>
      </c>
    </row>
    <row r="16" spans="1:15" ht="15" customHeight="1" x14ac:dyDescent="0.25">
      <c r="B16" s="270" t="s">
        <v>139</v>
      </c>
      <c r="C16" s="271"/>
      <c r="D16" s="226">
        <v>0</v>
      </c>
      <c r="E16" s="227">
        <f>D16/D14</f>
        <v>0</v>
      </c>
      <c r="F16" s="271"/>
      <c r="G16" s="228">
        <v>2</v>
      </c>
      <c r="H16" s="227">
        <f>G16/G14</f>
        <v>0.22222222222222221</v>
      </c>
      <c r="I16" s="271"/>
      <c r="J16" s="226">
        <v>0</v>
      </c>
      <c r="K16" s="227">
        <f>IFERROR(J16/$J$14,0)</f>
        <v>0</v>
      </c>
      <c r="L16" s="271"/>
      <c r="M16" s="226">
        <f>SUM(D16,G16,J16)</f>
        <v>2</v>
      </c>
      <c r="N16" s="227">
        <f>M16/M14</f>
        <v>0.16666666666666666</v>
      </c>
    </row>
    <row r="17" spans="1:14" s="177" customFormat="1" ht="10" customHeight="1" x14ac:dyDescent="0.35">
      <c r="A17" s="158"/>
      <c r="B17" s="131"/>
      <c r="C17" s="131"/>
      <c r="D17" s="176"/>
      <c r="E17" s="176"/>
      <c r="F17" s="131"/>
      <c r="G17" s="176"/>
      <c r="H17" s="176"/>
      <c r="I17" s="131"/>
      <c r="J17" s="176"/>
      <c r="K17" s="176"/>
      <c r="L17" s="131"/>
      <c r="M17" s="176"/>
      <c r="N17" s="176"/>
    </row>
    <row r="18" spans="1:14" s="264" customFormat="1" ht="15" customHeight="1" x14ac:dyDescent="0.35">
      <c r="B18" s="71" t="s">
        <v>180</v>
      </c>
      <c r="C18" s="275"/>
      <c r="D18" s="72">
        <f>SUM(D19:D20)</f>
        <v>4</v>
      </c>
      <c r="E18" s="208">
        <f>D18/D10</f>
        <v>0.21052631578947367</v>
      </c>
      <c r="F18" s="245"/>
      <c r="G18" s="72">
        <f>SUM(G19:G20)</f>
        <v>22</v>
      </c>
      <c r="H18" s="208">
        <f>G18/G10</f>
        <v>0.12941176470588237</v>
      </c>
      <c r="I18" s="245"/>
      <c r="J18" s="72">
        <f>SUM(J19:J20)</f>
        <v>1</v>
      </c>
      <c r="K18" s="208">
        <f>J18/J10</f>
        <v>0.16666666666666666</v>
      </c>
      <c r="L18" s="245"/>
      <c r="M18" s="72">
        <f>SUM(M19:M20)</f>
        <v>27</v>
      </c>
      <c r="N18" s="208">
        <f>M18/M10</f>
        <v>0.13846153846153847</v>
      </c>
    </row>
    <row r="19" spans="1:14" ht="15" customHeight="1" x14ac:dyDescent="0.25">
      <c r="B19" s="268" t="s">
        <v>138</v>
      </c>
      <c r="C19" s="271"/>
      <c r="D19" s="139">
        <v>4</v>
      </c>
      <c r="E19" s="140">
        <f>D19/D18</f>
        <v>1</v>
      </c>
      <c r="F19" s="271"/>
      <c r="G19" s="141">
        <v>22</v>
      </c>
      <c r="H19" s="140">
        <f>G19/G18</f>
        <v>1</v>
      </c>
      <c r="I19" s="271"/>
      <c r="J19" s="139">
        <v>1</v>
      </c>
      <c r="K19" s="140">
        <f>IFERROR(J19/$J$18,0)</f>
        <v>1</v>
      </c>
      <c r="L19" s="271"/>
      <c r="M19" s="186">
        <f>SUM(D19,G19,J19)</f>
        <v>27</v>
      </c>
      <c r="N19" s="140">
        <f>M19/M18</f>
        <v>1</v>
      </c>
    </row>
    <row r="20" spans="1:14" ht="15" customHeight="1" x14ac:dyDescent="0.25">
      <c r="B20" s="270" t="s">
        <v>139</v>
      </c>
      <c r="C20" s="271"/>
      <c r="D20" s="226">
        <v>0</v>
      </c>
      <c r="E20" s="227">
        <f>D20/D18</f>
        <v>0</v>
      </c>
      <c r="F20" s="271"/>
      <c r="G20" s="228">
        <v>0</v>
      </c>
      <c r="H20" s="227">
        <f>G20/G18</f>
        <v>0</v>
      </c>
      <c r="I20" s="271"/>
      <c r="J20" s="226">
        <v>0</v>
      </c>
      <c r="K20" s="227">
        <f>IFERROR(J20/$J$18,0)</f>
        <v>0</v>
      </c>
      <c r="L20" s="271"/>
      <c r="M20" s="226">
        <f>SUM(D20,G20,J20)</f>
        <v>0</v>
      </c>
      <c r="N20" s="227">
        <f>M20/M18</f>
        <v>0</v>
      </c>
    </row>
    <row r="21" spans="1:14" s="177" customFormat="1" ht="10" customHeight="1" x14ac:dyDescent="0.35">
      <c r="A21" s="158"/>
      <c r="B21" s="131"/>
      <c r="C21" s="131"/>
      <c r="D21" s="176"/>
      <c r="E21" s="176"/>
      <c r="F21" s="131"/>
      <c r="G21" s="176"/>
      <c r="H21" s="176"/>
      <c r="I21" s="131"/>
      <c r="J21" s="176"/>
      <c r="K21" s="176"/>
      <c r="L21" s="131"/>
      <c r="M21" s="176"/>
      <c r="N21" s="176"/>
    </row>
    <row r="22" spans="1:14" s="264" customFormat="1" ht="15" customHeight="1" x14ac:dyDescent="0.35">
      <c r="B22" s="71" t="s">
        <v>181</v>
      </c>
      <c r="C22" s="275"/>
      <c r="D22" s="72">
        <f>SUM(D23:D24)</f>
        <v>12</v>
      </c>
      <c r="E22" s="208">
        <f>D22/D10</f>
        <v>0.63157894736842102</v>
      </c>
      <c r="F22" s="245"/>
      <c r="G22" s="72">
        <f>SUM(G23:G24)</f>
        <v>139</v>
      </c>
      <c r="H22" s="208">
        <f>G22/G10</f>
        <v>0.81764705882352939</v>
      </c>
      <c r="I22" s="245"/>
      <c r="J22" s="72">
        <f>SUM(J23:J24)</f>
        <v>5</v>
      </c>
      <c r="K22" s="208">
        <f>J22/J10</f>
        <v>0.83333333333333337</v>
      </c>
      <c r="L22" s="245"/>
      <c r="M22" s="72">
        <f>SUM(M23:M24)</f>
        <v>156</v>
      </c>
      <c r="N22" s="208">
        <f>M22/M10</f>
        <v>0.8</v>
      </c>
    </row>
    <row r="23" spans="1:14" ht="15" customHeight="1" x14ac:dyDescent="0.25">
      <c r="B23" s="268" t="s">
        <v>138</v>
      </c>
      <c r="C23" s="271"/>
      <c r="D23" s="139">
        <v>1</v>
      </c>
      <c r="E23" s="140">
        <f>D23/D22</f>
        <v>8.3333333333333329E-2</v>
      </c>
      <c r="F23" s="271"/>
      <c r="G23" s="141">
        <v>22</v>
      </c>
      <c r="H23" s="140">
        <f>G23/G22</f>
        <v>0.15827338129496402</v>
      </c>
      <c r="I23" s="271"/>
      <c r="J23" s="139">
        <v>0</v>
      </c>
      <c r="K23" s="140">
        <f>IFERROR(J23/$J$22,0)</f>
        <v>0</v>
      </c>
      <c r="L23" s="271"/>
      <c r="M23" s="139">
        <f>SUM(D23,G23,J23)</f>
        <v>23</v>
      </c>
      <c r="N23" s="140">
        <f>M23/M22</f>
        <v>0.14743589743589744</v>
      </c>
    </row>
    <row r="24" spans="1:14" ht="15" customHeight="1" thickBot="1" x14ac:dyDescent="0.3">
      <c r="B24" s="381" t="s">
        <v>139</v>
      </c>
      <c r="C24" s="382"/>
      <c r="D24" s="383">
        <v>11</v>
      </c>
      <c r="E24" s="384">
        <f>D24/D22</f>
        <v>0.91666666666666663</v>
      </c>
      <c r="F24" s="382"/>
      <c r="G24" s="385">
        <v>117</v>
      </c>
      <c r="H24" s="384">
        <f>G24/G22</f>
        <v>0.84172661870503596</v>
      </c>
      <c r="I24" s="382"/>
      <c r="J24" s="383">
        <v>5</v>
      </c>
      <c r="K24" s="384">
        <f>IFERROR(J24/$J$22,0)</f>
        <v>1</v>
      </c>
      <c r="L24" s="382"/>
      <c r="M24" s="383">
        <f>SUM(D24,G24,J24)</f>
        <v>133</v>
      </c>
      <c r="N24" s="384">
        <f>M24/M22</f>
        <v>0.85256410256410253</v>
      </c>
    </row>
    <row r="25" spans="1:14" ht="12" customHeight="1" thickTop="1" x14ac:dyDescent="0.25">
      <c r="C25" s="1"/>
      <c r="D25" s="120"/>
      <c r="E25" s="155"/>
      <c r="F25" s="156"/>
      <c r="G25" s="156"/>
      <c r="H25" s="155"/>
      <c r="I25" s="155"/>
      <c r="J25" s="156"/>
      <c r="K25" s="156"/>
      <c r="L25" s="79"/>
      <c r="M25" s="79"/>
      <c r="N25" s="1"/>
    </row>
    <row r="26" spans="1:14" ht="12" customHeight="1" x14ac:dyDescent="0.25">
      <c r="B26" s="471" t="s">
        <v>203</v>
      </c>
      <c r="C26" s="471"/>
      <c r="D26" s="471"/>
      <c r="E26" s="471"/>
      <c r="F26" s="471"/>
      <c r="G26" s="471"/>
      <c r="H26" s="471"/>
      <c r="I26" s="471"/>
      <c r="J26" s="471"/>
      <c r="K26" s="471"/>
      <c r="L26" s="471"/>
      <c r="M26" s="471"/>
      <c r="N26" s="1"/>
    </row>
    <row r="27" spans="1:14" ht="12" customHeight="1" x14ac:dyDescent="0.25">
      <c r="B27" s="157" t="s">
        <v>46</v>
      </c>
      <c r="C27" s="1"/>
      <c r="D27" s="120"/>
      <c r="E27" s="157"/>
      <c r="F27" s="157"/>
      <c r="G27" s="158"/>
      <c r="H27" s="157"/>
      <c r="I27" s="157"/>
      <c r="J27" s="157"/>
      <c r="K27" s="158"/>
      <c r="L27" s="107"/>
      <c r="M27" s="107"/>
      <c r="N27" s="1"/>
    </row>
    <row r="28" spans="1:14" ht="12" customHeight="1" x14ac:dyDescent="0.25">
      <c r="B28" s="159" t="s">
        <v>47</v>
      </c>
      <c r="C28" s="1"/>
      <c r="D28" s="120"/>
      <c r="E28" s="159"/>
      <c r="F28" s="159"/>
      <c r="G28" s="158"/>
      <c r="H28" s="159"/>
      <c r="I28" s="159"/>
      <c r="J28" s="159"/>
      <c r="K28" s="158"/>
      <c r="L28" s="107"/>
      <c r="M28" s="107"/>
      <c r="N28" s="1"/>
    </row>
    <row r="29" spans="1:14" ht="12" customHeight="1" x14ac:dyDescent="0.25">
      <c r="B29" s="288"/>
      <c r="C29" s="1"/>
      <c r="D29" s="120"/>
      <c r="E29" s="107"/>
      <c r="F29" s="107"/>
      <c r="G29" s="107"/>
      <c r="H29" s="107"/>
      <c r="I29" s="107"/>
      <c r="J29" s="107"/>
      <c r="K29" s="107"/>
      <c r="L29" s="107"/>
      <c r="M29" s="107"/>
      <c r="N29" s="1"/>
    </row>
    <row r="30" spans="1:14" ht="12" customHeight="1" x14ac:dyDescent="0.25">
      <c r="B30" s="473" t="s">
        <v>335</v>
      </c>
      <c r="C30" s="473"/>
      <c r="D30" s="473"/>
      <c r="E30" s="473"/>
      <c r="F30" s="473"/>
      <c r="G30" s="473"/>
      <c r="H30" s="473"/>
      <c r="I30" s="473"/>
      <c r="J30" s="473"/>
      <c r="K30" s="473"/>
      <c r="L30" s="473"/>
      <c r="M30" s="473"/>
      <c r="N30" s="1"/>
    </row>
    <row r="31" spans="1:14" ht="12.5" x14ac:dyDescent="0.25">
      <c r="C31" s="1"/>
      <c r="E31" s="158"/>
      <c r="F31" s="1"/>
      <c r="G31" s="1"/>
      <c r="H31" s="1"/>
      <c r="I31" s="1"/>
      <c r="J31" s="1"/>
      <c r="K31" s="1"/>
      <c r="L31" s="1"/>
      <c r="M31" s="1"/>
      <c r="N31" s="1"/>
    </row>
    <row r="32" spans="1:14" ht="11.5" customHeight="1" x14ac:dyDescent="0.25">
      <c r="C32" s="1"/>
      <c r="E32" s="158"/>
      <c r="F32" s="1"/>
      <c r="G32" s="1"/>
      <c r="H32" s="1"/>
      <c r="I32" s="1"/>
      <c r="J32" s="1"/>
      <c r="K32" s="1"/>
      <c r="L32" s="1"/>
      <c r="M32" s="1"/>
      <c r="N32" s="1"/>
    </row>
    <row r="33" spans="5:5" s="1" customFormat="1" ht="12" customHeight="1" x14ac:dyDescent="0.25">
      <c r="E33" s="158"/>
    </row>
  </sheetData>
  <customSheetViews>
    <customSheetView guid="{2806289E-E2A8-4B9B-A15C-380DC7171E03}" showPageBreaks="1" showGridLines="0" view="pageLayout">
      <selection activeCell="B4" sqref="B4:J4"/>
      <pageMargins left="0.75" right="0.75" top="0.75" bottom="0.75" header="0.5" footer="0.5"/>
      <pageSetup orientation="landscape" r:id="rId1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  <customSheetView guid="{F3B5803E-F644-4017-98FB-3DB746882656}" showPageBreaks="1" showGridLines="0" view="pageLayout">
      <selection activeCell="B4" sqref="B4:J4"/>
      <pageMargins left="0.75" right="0.75" top="0.75" bottom="0.75" header="0.5" footer="0.5"/>
      <pageSetup orientation="landscape" r:id="rId2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</customSheetViews>
  <mergeCells count="11">
    <mergeCell ref="B26:M26"/>
    <mergeCell ref="B30:M30"/>
    <mergeCell ref="B4:J4"/>
    <mergeCell ref="D6:E6"/>
    <mergeCell ref="G6:H6"/>
    <mergeCell ref="J6:K6"/>
    <mergeCell ref="M6:N6"/>
    <mergeCell ref="D7:E7"/>
    <mergeCell ref="G7:H7"/>
    <mergeCell ref="J7:K7"/>
    <mergeCell ref="M7:N7"/>
  </mergeCells>
  <hyperlinks>
    <hyperlink ref="B2" location="ToC!A1" display="Table of Contents" xr:uid="{B2158FB4-1C0B-4983-B071-49096B2014F5}"/>
  </hyperlinks>
  <pageMargins left="0.75" right="0.75" top="0.75" bottom="0.75" header="0.5" footer="0.5"/>
  <pageSetup orientation="landscape" r:id="rId3"/>
  <headerFooter>
    <oddHeader>&amp;L&amp;"Arial,Italic"&amp;10ADEA Survey of Allied Dental Program Directors, 2018 Summary and Results</oddHeader>
    <oddFooter>&amp;L&amp;"Arial,Regular"&amp;10July 2019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249977111117893"/>
    <pageSetUpPr autoPageBreaks="0"/>
  </sheetPr>
  <dimension ref="B1:N34"/>
  <sheetViews>
    <sheetView showGridLines="0" zoomScaleNormal="100" workbookViewId="0"/>
  </sheetViews>
  <sheetFormatPr defaultColWidth="8.7265625" defaultRowHeight="15" customHeight="1" x14ac:dyDescent="0.25"/>
  <cols>
    <col min="1" max="1" width="2.26953125" style="1" customWidth="1"/>
    <col min="2" max="2" width="26.81640625" style="1" customWidth="1"/>
    <col min="3" max="3" width="1.453125" style="35" customWidth="1"/>
    <col min="4" max="5" width="8.26953125" style="1" customWidth="1"/>
    <col min="6" max="6" width="1.453125" style="35" customWidth="1"/>
    <col min="7" max="8" width="8.26953125" style="2" customWidth="1"/>
    <col min="9" max="9" width="1.453125" style="35" customWidth="1"/>
    <col min="10" max="11" width="8.26953125" style="2" customWidth="1"/>
    <col min="12" max="12" width="1.7265625" style="35" customWidth="1"/>
    <col min="13" max="14" width="8.26953125" style="2" customWidth="1"/>
    <col min="15" max="241" width="8.7265625" style="1"/>
    <col min="242" max="242" width="28.81640625" style="1" customWidth="1"/>
    <col min="243" max="243" width="24.7265625" style="1" customWidth="1"/>
    <col min="244" max="244" width="22.7265625" style="1" customWidth="1"/>
    <col min="245" max="245" width="8.7265625" style="1"/>
    <col min="246" max="246" width="17.453125" style="1" customWidth="1"/>
    <col min="247" max="247" width="8.7265625" style="1"/>
    <col min="248" max="248" width="14.7265625" style="1" bestFit="1" customWidth="1"/>
    <col min="249" max="497" width="8.7265625" style="1"/>
    <col min="498" max="498" width="28.81640625" style="1" customWidth="1"/>
    <col min="499" max="499" width="24.7265625" style="1" customWidth="1"/>
    <col min="500" max="500" width="22.7265625" style="1" customWidth="1"/>
    <col min="501" max="501" width="8.7265625" style="1"/>
    <col min="502" max="502" width="17.453125" style="1" customWidth="1"/>
    <col min="503" max="503" width="8.7265625" style="1"/>
    <col min="504" max="504" width="14.7265625" style="1" bestFit="1" customWidth="1"/>
    <col min="505" max="753" width="8.7265625" style="1"/>
    <col min="754" max="754" width="28.81640625" style="1" customWidth="1"/>
    <col min="755" max="755" width="24.7265625" style="1" customWidth="1"/>
    <col min="756" max="756" width="22.7265625" style="1" customWidth="1"/>
    <col min="757" max="757" width="8.7265625" style="1"/>
    <col min="758" max="758" width="17.453125" style="1" customWidth="1"/>
    <col min="759" max="759" width="8.7265625" style="1"/>
    <col min="760" max="760" width="14.7265625" style="1" bestFit="1" customWidth="1"/>
    <col min="761" max="1009" width="8.7265625" style="1"/>
    <col min="1010" max="1010" width="28.81640625" style="1" customWidth="1"/>
    <col min="1011" max="1011" width="24.7265625" style="1" customWidth="1"/>
    <col min="1012" max="1012" width="22.7265625" style="1" customWidth="1"/>
    <col min="1013" max="1013" width="8.7265625" style="1"/>
    <col min="1014" max="1014" width="17.453125" style="1" customWidth="1"/>
    <col min="1015" max="1015" width="8.7265625" style="1"/>
    <col min="1016" max="1016" width="14.7265625" style="1" bestFit="1" customWidth="1"/>
    <col min="1017" max="1265" width="8.7265625" style="1"/>
    <col min="1266" max="1266" width="28.81640625" style="1" customWidth="1"/>
    <col min="1267" max="1267" width="24.7265625" style="1" customWidth="1"/>
    <col min="1268" max="1268" width="22.7265625" style="1" customWidth="1"/>
    <col min="1269" max="1269" width="8.7265625" style="1"/>
    <col min="1270" max="1270" width="17.453125" style="1" customWidth="1"/>
    <col min="1271" max="1271" width="8.7265625" style="1"/>
    <col min="1272" max="1272" width="14.7265625" style="1" bestFit="1" customWidth="1"/>
    <col min="1273" max="1521" width="8.7265625" style="1"/>
    <col min="1522" max="1522" width="28.81640625" style="1" customWidth="1"/>
    <col min="1523" max="1523" width="24.7265625" style="1" customWidth="1"/>
    <col min="1524" max="1524" width="22.7265625" style="1" customWidth="1"/>
    <col min="1525" max="1525" width="8.7265625" style="1"/>
    <col min="1526" max="1526" width="17.453125" style="1" customWidth="1"/>
    <col min="1527" max="1527" width="8.7265625" style="1"/>
    <col min="1528" max="1528" width="14.7265625" style="1" bestFit="1" customWidth="1"/>
    <col min="1529" max="1777" width="8.7265625" style="1"/>
    <col min="1778" max="1778" width="28.81640625" style="1" customWidth="1"/>
    <col min="1779" max="1779" width="24.7265625" style="1" customWidth="1"/>
    <col min="1780" max="1780" width="22.7265625" style="1" customWidth="1"/>
    <col min="1781" max="1781" width="8.7265625" style="1"/>
    <col min="1782" max="1782" width="17.453125" style="1" customWidth="1"/>
    <col min="1783" max="1783" width="8.7265625" style="1"/>
    <col min="1784" max="1784" width="14.7265625" style="1" bestFit="1" customWidth="1"/>
    <col min="1785" max="2033" width="8.7265625" style="1"/>
    <col min="2034" max="2034" width="28.81640625" style="1" customWidth="1"/>
    <col min="2035" max="2035" width="24.7265625" style="1" customWidth="1"/>
    <col min="2036" max="2036" width="22.7265625" style="1" customWidth="1"/>
    <col min="2037" max="2037" width="8.7265625" style="1"/>
    <col min="2038" max="2038" width="17.453125" style="1" customWidth="1"/>
    <col min="2039" max="2039" width="8.7265625" style="1"/>
    <col min="2040" max="2040" width="14.7265625" style="1" bestFit="1" customWidth="1"/>
    <col min="2041" max="2289" width="8.7265625" style="1"/>
    <col min="2290" max="2290" width="28.81640625" style="1" customWidth="1"/>
    <col min="2291" max="2291" width="24.7265625" style="1" customWidth="1"/>
    <col min="2292" max="2292" width="22.7265625" style="1" customWidth="1"/>
    <col min="2293" max="2293" width="8.7265625" style="1"/>
    <col min="2294" max="2294" width="17.453125" style="1" customWidth="1"/>
    <col min="2295" max="2295" width="8.7265625" style="1"/>
    <col min="2296" max="2296" width="14.7265625" style="1" bestFit="1" customWidth="1"/>
    <col min="2297" max="2545" width="8.7265625" style="1"/>
    <col min="2546" max="2546" width="28.81640625" style="1" customWidth="1"/>
    <col min="2547" max="2547" width="24.7265625" style="1" customWidth="1"/>
    <col min="2548" max="2548" width="22.7265625" style="1" customWidth="1"/>
    <col min="2549" max="2549" width="8.7265625" style="1"/>
    <col min="2550" max="2550" width="17.453125" style="1" customWidth="1"/>
    <col min="2551" max="2551" width="8.7265625" style="1"/>
    <col min="2552" max="2552" width="14.7265625" style="1" bestFit="1" customWidth="1"/>
    <col min="2553" max="2801" width="8.7265625" style="1"/>
    <col min="2802" max="2802" width="28.81640625" style="1" customWidth="1"/>
    <col min="2803" max="2803" width="24.7265625" style="1" customWidth="1"/>
    <col min="2804" max="2804" width="22.7265625" style="1" customWidth="1"/>
    <col min="2805" max="2805" width="8.7265625" style="1"/>
    <col min="2806" max="2806" width="17.453125" style="1" customWidth="1"/>
    <col min="2807" max="2807" width="8.7265625" style="1"/>
    <col min="2808" max="2808" width="14.7265625" style="1" bestFit="1" customWidth="1"/>
    <col min="2809" max="3057" width="8.7265625" style="1"/>
    <col min="3058" max="3058" width="28.81640625" style="1" customWidth="1"/>
    <col min="3059" max="3059" width="24.7265625" style="1" customWidth="1"/>
    <col min="3060" max="3060" width="22.7265625" style="1" customWidth="1"/>
    <col min="3061" max="3061" width="8.7265625" style="1"/>
    <col min="3062" max="3062" width="17.453125" style="1" customWidth="1"/>
    <col min="3063" max="3063" width="8.7265625" style="1"/>
    <col min="3064" max="3064" width="14.7265625" style="1" bestFit="1" customWidth="1"/>
    <col min="3065" max="3313" width="8.7265625" style="1"/>
    <col min="3314" max="3314" width="28.81640625" style="1" customWidth="1"/>
    <col min="3315" max="3315" width="24.7265625" style="1" customWidth="1"/>
    <col min="3316" max="3316" width="22.7265625" style="1" customWidth="1"/>
    <col min="3317" max="3317" width="8.7265625" style="1"/>
    <col min="3318" max="3318" width="17.453125" style="1" customWidth="1"/>
    <col min="3319" max="3319" width="8.7265625" style="1"/>
    <col min="3320" max="3320" width="14.7265625" style="1" bestFit="1" customWidth="1"/>
    <col min="3321" max="3569" width="8.7265625" style="1"/>
    <col min="3570" max="3570" width="28.81640625" style="1" customWidth="1"/>
    <col min="3571" max="3571" width="24.7265625" style="1" customWidth="1"/>
    <col min="3572" max="3572" width="22.7265625" style="1" customWidth="1"/>
    <col min="3573" max="3573" width="8.7265625" style="1"/>
    <col min="3574" max="3574" width="17.453125" style="1" customWidth="1"/>
    <col min="3575" max="3575" width="8.7265625" style="1"/>
    <col min="3576" max="3576" width="14.7265625" style="1" bestFit="1" customWidth="1"/>
    <col min="3577" max="3825" width="8.7265625" style="1"/>
    <col min="3826" max="3826" width="28.81640625" style="1" customWidth="1"/>
    <col min="3827" max="3827" width="24.7265625" style="1" customWidth="1"/>
    <col min="3828" max="3828" width="22.7265625" style="1" customWidth="1"/>
    <col min="3829" max="3829" width="8.7265625" style="1"/>
    <col min="3830" max="3830" width="17.453125" style="1" customWidth="1"/>
    <col min="3831" max="3831" width="8.7265625" style="1"/>
    <col min="3832" max="3832" width="14.7265625" style="1" bestFit="1" customWidth="1"/>
    <col min="3833" max="4081" width="8.7265625" style="1"/>
    <col min="4082" max="4082" width="28.81640625" style="1" customWidth="1"/>
    <col min="4083" max="4083" width="24.7265625" style="1" customWidth="1"/>
    <col min="4084" max="4084" width="22.7265625" style="1" customWidth="1"/>
    <col min="4085" max="4085" width="8.7265625" style="1"/>
    <col min="4086" max="4086" width="17.453125" style="1" customWidth="1"/>
    <col min="4087" max="4087" width="8.7265625" style="1"/>
    <col min="4088" max="4088" width="14.7265625" style="1" bestFit="1" customWidth="1"/>
    <col min="4089" max="4337" width="8.7265625" style="1"/>
    <col min="4338" max="4338" width="28.81640625" style="1" customWidth="1"/>
    <col min="4339" max="4339" width="24.7265625" style="1" customWidth="1"/>
    <col min="4340" max="4340" width="22.7265625" style="1" customWidth="1"/>
    <col min="4341" max="4341" width="8.7265625" style="1"/>
    <col min="4342" max="4342" width="17.453125" style="1" customWidth="1"/>
    <col min="4343" max="4343" width="8.7265625" style="1"/>
    <col min="4344" max="4344" width="14.7265625" style="1" bestFit="1" customWidth="1"/>
    <col min="4345" max="4593" width="8.7265625" style="1"/>
    <col min="4594" max="4594" width="28.81640625" style="1" customWidth="1"/>
    <col min="4595" max="4595" width="24.7265625" style="1" customWidth="1"/>
    <col min="4596" max="4596" width="22.7265625" style="1" customWidth="1"/>
    <col min="4597" max="4597" width="8.7265625" style="1"/>
    <col min="4598" max="4598" width="17.453125" style="1" customWidth="1"/>
    <col min="4599" max="4599" width="8.7265625" style="1"/>
    <col min="4600" max="4600" width="14.7265625" style="1" bestFit="1" customWidth="1"/>
    <col min="4601" max="4849" width="8.7265625" style="1"/>
    <col min="4850" max="4850" width="28.81640625" style="1" customWidth="1"/>
    <col min="4851" max="4851" width="24.7265625" style="1" customWidth="1"/>
    <col min="4852" max="4852" width="22.7265625" style="1" customWidth="1"/>
    <col min="4853" max="4853" width="8.7265625" style="1"/>
    <col min="4854" max="4854" width="17.453125" style="1" customWidth="1"/>
    <col min="4855" max="4855" width="8.7265625" style="1"/>
    <col min="4856" max="4856" width="14.7265625" style="1" bestFit="1" customWidth="1"/>
    <col min="4857" max="5105" width="8.7265625" style="1"/>
    <col min="5106" max="5106" width="28.81640625" style="1" customWidth="1"/>
    <col min="5107" max="5107" width="24.7265625" style="1" customWidth="1"/>
    <col min="5108" max="5108" width="22.7265625" style="1" customWidth="1"/>
    <col min="5109" max="5109" width="8.7265625" style="1"/>
    <col min="5110" max="5110" width="17.453125" style="1" customWidth="1"/>
    <col min="5111" max="5111" width="8.7265625" style="1"/>
    <col min="5112" max="5112" width="14.7265625" style="1" bestFit="1" customWidth="1"/>
    <col min="5113" max="5361" width="8.7265625" style="1"/>
    <col min="5362" max="5362" width="28.81640625" style="1" customWidth="1"/>
    <col min="5363" max="5363" width="24.7265625" style="1" customWidth="1"/>
    <col min="5364" max="5364" width="22.7265625" style="1" customWidth="1"/>
    <col min="5365" max="5365" width="8.7265625" style="1"/>
    <col min="5366" max="5366" width="17.453125" style="1" customWidth="1"/>
    <col min="5367" max="5367" width="8.7265625" style="1"/>
    <col min="5368" max="5368" width="14.7265625" style="1" bestFit="1" customWidth="1"/>
    <col min="5369" max="5617" width="8.7265625" style="1"/>
    <col min="5618" max="5618" width="28.81640625" style="1" customWidth="1"/>
    <col min="5619" max="5619" width="24.7265625" style="1" customWidth="1"/>
    <col min="5620" max="5620" width="22.7265625" style="1" customWidth="1"/>
    <col min="5621" max="5621" width="8.7265625" style="1"/>
    <col min="5622" max="5622" width="17.453125" style="1" customWidth="1"/>
    <col min="5623" max="5623" width="8.7265625" style="1"/>
    <col min="5624" max="5624" width="14.7265625" style="1" bestFit="1" customWidth="1"/>
    <col min="5625" max="5873" width="8.7265625" style="1"/>
    <col min="5874" max="5874" width="28.81640625" style="1" customWidth="1"/>
    <col min="5875" max="5875" width="24.7265625" style="1" customWidth="1"/>
    <col min="5876" max="5876" width="22.7265625" style="1" customWidth="1"/>
    <col min="5877" max="5877" width="8.7265625" style="1"/>
    <col min="5878" max="5878" width="17.453125" style="1" customWidth="1"/>
    <col min="5879" max="5879" width="8.7265625" style="1"/>
    <col min="5880" max="5880" width="14.7265625" style="1" bestFit="1" customWidth="1"/>
    <col min="5881" max="6129" width="8.7265625" style="1"/>
    <col min="6130" max="6130" width="28.81640625" style="1" customWidth="1"/>
    <col min="6131" max="6131" width="24.7265625" style="1" customWidth="1"/>
    <col min="6132" max="6132" width="22.7265625" style="1" customWidth="1"/>
    <col min="6133" max="6133" width="8.7265625" style="1"/>
    <col min="6134" max="6134" width="17.453125" style="1" customWidth="1"/>
    <col min="6135" max="6135" width="8.7265625" style="1"/>
    <col min="6136" max="6136" width="14.7265625" style="1" bestFit="1" customWidth="1"/>
    <col min="6137" max="6385" width="8.7265625" style="1"/>
    <col min="6386" max="6386" width="28.81640625" style="1" customWidth="1"/>
    <col min="6387" max="6387" width="24.7265625" style="1" customWidth="1"/>
    <col min="6388" max="6388" width="22.7265625" style="1" customWidth="1"/>
    <col min="6389" max="6389" width="8.7265625" style="1"/>
    <col min="6390" max="6390" width="17.453125" style="1" customWidth="1"/>
    <col min="6391" max="6391" width="8.7265625" style="1"/>
    <col min="6392" max="6392" width="14.7265625" style="1" bestFit="1" customWidth="1"/>
    <col min="6393" max="6641" width="8.7265625" style="1"/>
    <col min="6642" max="6642" width="28.81640625" style="1" customWidth="1"/>
    <col min="6643" max="6643" width="24.7265625" style="1" customWidth="1"/>
    <col min="6644" max="6644" width="22.7265625" style="1" customWidth="1"/>
    <col min="6645" max="6645" width="8.7265625" style="1"/>
    <col min="6646" max="6646" width="17.453125" style="1" customWidth="1"/>
    <col min="6647" max="6647" width="8.7265625" style="1"/>
    <col min="6648" max="6648" width="14.7265625" style="1" bestFit="1" customWidth="1"/>
    <col min="6649" max="6897" width="8.7265625" style="1"/>
    <col min="6898" max="6898" width="28.81640625" style="1" customWidth="1"/>
    <col min="6899" max="6899" width="24.7265625" style="1" customWidth="1"/>
    <col min="6900" max="6900" width="22.7265625" style="1" customWidth="1"/>
    <col min="6901" max="6901" width="8.7265625" style="1"/>
    <col min="6902" max="6902" width="17.453125" style="1" customWidth="1"/>
    <col min="6903" max="6903" width="8.7265625" style="1"/>
    <col min="6904" max="6904" width="14.7265625" style="1" bestFit="1" customWidth="1"/>
    <col min="6905" max="7153" width="8.7265625" style="1"/>
    <col min="7154" max="7154" width="28.81640625" style="1" customWidth="1"/>
    <col min="7155" max="7155" width="24.7265625" style="1" customWidth="1"/>
    <col min="7156" max="7156" width="22.7265625" style="1" customWidth="1"/>
    <col min="7157" max="7157" width="8.7265625" style="1"/>
    <col min="7158" max="7158" width="17.453125" style="1" customWidth="1"/>
    <col min="7159" max="7159" width="8.7265625" style="1"/>
    <col min="7160" max="7160" width="14.7265625" style="1" bestFit="1" customWidth="1"/>
    <col min="7161" max="7409" width="8.7265625" style="1"/>
    <col min="7410" max="7410" width="28.81640625" style="1" customWidth="1"/>
    <col min="7411" max="7411" width="24.7265625" style="1" customWidth="1"/>
    <col min="7412" max="7412" width="22.7265625" style="1" customWidth="1"/>
    <col min="7413" max="7413" width="8.7265625" style="1"/>
    <col min="7414" max="7414" width="17.453125" style="1" customWidth="1"/>
    <col min="7415" max="7415" width="8.7265625" style="1"/>
    <col min="7416" max="7416" width="14.7265625" style="1" bestFit="1" customWidth="1"/>
    <col min="7417" max="7665" width="8.7265625" style="1"/>
    <col min="7666" max="7666" width="28.81640625" style="1" customWidth="1"/>
    <col min="7667" max="7667" width="24.7265625" style="1" customWidth="1"/>
    <col min="7668" max="7668" width="22.7265625" style="1" customWidth="1"/>
    <col min="7669" max="7669" width="8.7265625" style="1"/>
    <col min="7670" max="7670" width="17.453125" style="1" customWidth="1"/>
    <col min="7671" max="7671" width="8.7265625" style="1"/>
    <col min="7672" max="7672" width="14.7265625" style="1" bestFit="1" customWidth="1"/>
    <col min="7673" max="7921" width="8.7265625" style="1"/>
    <col min="7922" max="7922" width="28.81640625" style="1" customWidth="1"/>
    <col min="7923" max="7923" width="24.7265625" style="1" customWidth="1"/>
    <col min="7924" max="7924" width="22.7265625" style="1" customWidth="1"/>
    <col min="7925" max="7925" width="8.7265625" style="1"/>
    <col min="7926" max="7926" width="17.453125" style="1" customWidth="1"/>
    <col min="7927" max="7927" width="8.7265625" style="1"/>
    <col min="7928" max="7928" width="14.7265625" style="1" bestFit="1" customWidth="1"/>
    <col min="7929" max="8177" width="8.7265625" style="1"/>
    <col min="8178" max="8178" width="28.81640625" style="1" customWidth="1"/>
    <col min="8179" max="8179" width="24.7265625" style="1" customWidth="1"/>
    <col min="8180" max="8180" width="22.7265625" style="1" customWidth="1"/>
    <col min="8181" max="8181" width="8.7265625" style="1"/>
    <col min="8182" max="8182" width="17.453125" style="1" customWidth="1"/>
    <col min="8183" max="8183" width="8.7265625" style="1"/>
    <col min="8184" max="8184" width="14.7265625" style="1" bestFit="1" customWidth="1"/>
    <col min="8185" max="8433" width="8.7265625" style="1"/>
    <col min="8434" max="8434" width="28.81640625" style="1" customWidth="1"/>
    <col min="8435" max="8435" width="24.7265625" style="1" customWidth="1"/>
    <col min="8436" max="8436" width="22.7265625" style="1" customWidth="1"/>
    <col min="8437" max="8437" width="8.7265625" style="1"/>
    <col min="8438" max="8438" width="17.453125" style="1" customWidth="1"/>
    <col min="8439" max="8439" width="8.7265625" style="1"/>
    <col min="8440" max="8440" width="14.7265625" style="1" bestFit="1" customWidth="1"/>
    <col min="8441" max="8689" width="8.7265625" style="1"/>
    <col min="8690" max="8690" width="28.81640625" style="1" customWidth="1"/>
    <col min="8691" max="8691" width="24.7265625" style="1" customWidth="1"/>
    <col min="8692" max="8692" width="22.7265625" style="1" customWidth="1"/>
    <col min="8693" max="8693" width="8.7265625" style="1"/>
    <col min="8694" max="8694" width="17.453125" style="1" customWidth="1"/>
    <col min="8695" max="8695" width="8.7265625" style="1"/>
    <col min="8696" max="8696" width="14.7265625" style="1" bestFit="1" customWidth="1"/>
    <col min="8697" max="8945" width="8.7265625" style="1"/>
    <col min="8946" max="8946" width="28.81640625" style="1" customWidth="1"/>
    <col min="8947" max="8947" width="24.7265625" style="1" customWidth="1"/>
    <col min="8948" max="8948" width="22.7265625" style="1" customWidth="1"/>
    <col min="8949" max="8949" width="8.7265625" style="1"/>
    <col min="8950" max="8950" width="17.453125" style="1" customWidth="1"/>
    <col min="8951" max="8951" width="8.7265625" style="1"/>
    <col min="8952" max="8952" width="14.7265625" style="1" bestFit="1" customWidth="1"/>
    <col min="8953" max="9201" width="8.7265625" style="1"/>
    <col min="9202" max="9202" width="28.81640625" style="1" customWidth="1"/>
    <col min="9203" max="9203" width="24.7265625" style="1" customWidth="1"/>
    <col min="9204" max="9204" width="22.7265625" style="1" customWidth="1"/>
    <col min="9205" max="9205" width="8.7265625" style="1"/>
    <col min="9206" max="9206" width="17.453125" style="1" customWidth="1"/>
    <col min="9207" max="9207" width="8.7265625" style="1"/>
    <col min="9208" max="9208" width="14.7265625" style="1" bestFit="1" customWidth="1"/>
    <col min="9209" max="9457" width="8.7265625" style="1"/>
    <col min="9458" max="9458" width="28.81640625" style="1" customWidth="1"/>
    <col min="9459" max="9459" width="24.7265625" style="1" customWidth="1"/>
    <col min="9460" max="9460" width="22.7265625" style="1" customWidth="1"/>
    <col min="9461" max="9461" width="8.7265625" style="1"/>
    <col min="9462" max="9462" width="17.453125" style="1" customWidth="1"/>
    <col min="9463" max="9463" width="8.7265625" style="1"/>
    <col min="9464" max="9464" width="14.7265625" style="1" bestFit="1" customWidth="1"/>
    <col min="9465" max="9713" width="8.7265625" style="1"/>
    <col min="9714" max="9714" width="28.81640625" style="1" customWidth="1"/>
    <col min="9715" max="9715" width="24.7265625" style="1" customWidth="1"/>
    <col min="9716" max="9716" width="22.7265625" style="1" customWidth="1"/>
    <col min="9717" max="9717" width="8.7265625" style="1"/>
    <col min="9718" max="9718" width="17.453125" style="1" customWidth="1"/>
    <col min="9719" max="9719" width="8.7265625" style="1"/>
    <col min="9720" max="9720" width="14.7265625" style="1" bestFit="1" customWidth="1"/>
    <col min="9721" max="9969" width="8.7265625" style="1"/>
    <col min="9970" max="9970" width="28.81640625" style="1" customWidth="1"/>
    <col min="9971" max="9971" width="24.7265625" style="1" customWidth="1"/>
    <col min="9972" max="9972" width="22.7265625" style="1" customWidth="1"/>
    <col min="9973" max="9973" width="8.7265625" style="1"/>
    <col min="9974" max="9974" width="17.453125" style="1" customWidth="1"/>
    <col min="9975" max="9975" width="8.7265625" style="1"/>
    <col min="9976" max="9976" width="14.7265625" style="1" bestFit="1" customWidth="1"/>
    <col min="9977" max="10225" width="8.7265625" style="1"/>
    <col min="10226" max="10226" width="28.81640625" style="1" customWidth="1"/>
    <col min="10227" max="10227" width="24.7265625" style="1" customWidth="1"/>
    <col min="10228" max="10228" width="22.7265625" style="1" customWidth="1"/>
    <col min="10229" max="10229" width="8.7265625" style="1"/>
    <col min="10230" max="10230" width="17.453125" style="1" customWidth="1"/>
    <col min="10231" max="10231" width="8.7265625" style="1"/>
    <col min="10232" max="10232" width="14.7265625" style="1" bestFit="1" customWidth="1"/>
    <col min="10233" max="10481" width="8.7265625" style="1"/>
    <col min="10482" max="10482" width="28.81640625" style="1" customWidth="1"/>
    <col min="10483" max="10483" width="24.7265625" style="1" customWidth="1"/>
    <col min="10484" max="10484" width="22.7265625" style="1" customWidth="1"/>
    <col min="10485" max="10485" width="8.7265625" style="1"/>
    <col min="10486" max="10486" width="17.453125" style="1" customWidth="1"/>
    <col min="10487" max="10487" width="8.7265625" style="1"/>
    <col min="10488" max="10488" width="14.7265625" style="1" bestFit="1" customWidth="1"/>
    <col min="10489" max="10737" width="8.7265625" style="1"/>
    <col min="10738" max="10738" width="28.81640625" style="1" customWidth="1"/>
    <col min="10739" max="10739" width="24.7265625" style="1" customWidth="1"/>
    <col min="10740" max="10740" width="22.7265625" style="1" customWidth="1"/>
    <col min="10741" max="10741" width="8.7265625" style="1"/>
    <col min="10742" max="10742" width="17.453125" style="1" customWidth="1"/>
    <col min="10743" max="10743" width="8.7265625" style="1"/>
    <col min="10744" max="10744" width="14.7265625" style="1" bestFit="1" customWidth="1"/>
    <col min="10745" max="10993" width="8.7265625" style="1"/>
    <col min="10994" max="10994" width="28.81640625" style="1" customWidth="1"/>
    <col min="10995" max="10995" width="24.7265625" style="1" customWidth="1"/>
    <col min="10996" max="10996" width="22.7265625" style="1" customWidth="1"/>
    <col min="10997" max="10997" width="8.7265625" style="1"/>
    <col min="10998" max="10998" width="17.453125" style="1" customWidth="1"/>
    <col min="10999" max="10999" width="8.7265625" style="1"/>
    <col min="11000" max="11000" width="14.7265625" style="1" bestFit="1" customWidth="1"/>
    <col min="11001" max="11249" width="8.7265625" style="1"/>
    <col min="11250" max="11250" width="28.81640625" style="1" customWidth="1"/>
    <col min="11251" max="11251" width="24.7265625" style="1" customWidth="1"/>
    <col min="11252" max="11252" width="22.7265625" style="1" customWidth="1"/>
    <col min="11253" max="11253" width="8.7265625" style="1"/>
    <col min="11254" max="11254" width="17.453125" style="1" customWidth="1"/>
    <col min="11255" max="11255" width="8.7265625" style="1"/>
    <col min="11256" max="11256" width="14.7265625" style="1" bestFit="1" customWidth="1"/>
    <col min="11257" max="11505" width="8.7265625" style="1"/>
    <col min="11506" max="11506" width="28.81640625" style="1" customWidth="1"/>
    <col min="11507" max="11507" width="24.7265625" style="1" customWidth="1"/>
    <col min="11508" max="11508" width="22.7265625" style="1" customWidth="1"/>
    <col min="11509" max="11509" width="8.7265625" style="1"/>
    <col min="11510" max="11510" width="17.453125" style="1" customWidth="1"/>
    <col min="11511" max="11511" width="8.7265625" style="1"/>
    <col min="11512" max="11512" width="14.7265625" style="1" bestFit="1" customWidth="1"/>
    <col min="11513" max="11761" width="8.7265625" style="1"/>
    <col min="11762" max="11762" width="28.81640625" style="1" customWidth="1"/>
    <col min="11763" max="11763" width="24.7265625" style="1" customWidth="1"/>
    <col min="11764" max="11764" width="22.7265625" style="1" customWidth="1"/>
    <col min="11765" max="11765" width="8.7265625" style="1"/>
    <col min="11766" max="11766" width="17.453125" style="1" customWidth="1"/>
    <col min="11767" max="11767" width="8.7265625" style="1"/>
    <col min="11768" max="11768" width="14.7265625" style="1" bestFit="1" customWidth="1"/>
    <col min="11769" max="12017" width="8.7265625" style="1"/>
    <col min="12018" max="12018" width="28.81640625" style="1" customWidth="1"/>
    <col min="12019" max="12019" width="24.7265625" style="1" customWidth="1"/>
    <col min="12020" max="12020" width="22.7265625" style="1" customWidth="1"/>
    <col min="12021" max="12021" width="8.7265625" style="1"/>
    <col min="12022" max="12022" width="17.453125" style="1" customWidth="1"/>
    <col min="12023" max="12023" width="8.7265625" style="1"/>
    <col min="12024" max="12024" width="14.7265625" style="1" bestFit="1" customWidth="1"/>
    <col min="12025" max="12273" width="8.7265625" style="1"/>
    <col min="12274" max="12274" width="28.81640625" style="1" customWidth="1"/>
    <col min="12275" max="12275" width="24.7265625" style="1" customWidth="1"/>
    <col min="12276" max="12276" width="22.7265625" style="1" customWidth="1"/>
    <col min="12277" max="12277" width="8.7265625" style="1"/>
    <col min="12278" max="12278" width="17.453125" style="1" customWidth="1"/>
    <col min="12279" max="12279" width="8.7265625" style="1"/>
    <col min="12280" max="12280" width="14.7265625" style="1" bestFit="1" customWidth="1"/>
    <col min="12281" max="12529" width="8.7265625" style="1"/>
    <col min="12530" max="12530" width="28.81640625" style="1" customWidth="1"/>
    <col min="12531" max="12531" width="24.7265625" style="1" customWidth="1"/>
    <col min="12532" max="12532" width="22.7265625" style="1" customWidth="1"/>
    <col min="12533" max="12533" width="8.7265625" style="1"/>
    <col min="12534" max="12534" width="17.453125" style="1" customWidth="1"/>
    <col min="12535" max="12535" width="8.7265625" style="1"/>
    <col min="12536" max="12536" width="14.7265625" style="1" bestFit="1" customWidth="1"/>
    <col min="12537" max="12785" width="8.7265625" style="1"/>
    <col min="12786" max="12786" width="28.81640625" style="1" customWidth="1"/>
    <col min="12787" max="12787" width="24.7265625" style="1" customWidth="1"/>
    <col min="12788" max="12788" width="22.7265625" style="1" customWidth="1"/>
    <col min="12789" max="12789" width="8.7265625" style="1"/>
    <col min="12790" max="12790" width="17.453125" style="1" customWidth="1"/>
    <col min="12791" max="12791" width="8.7265625" style="1"/>
    <col min="12792" max="12792" width="14.7265625" style="1" bestFit="1" customWidth="1"/>
    <col min="12793" max="13041" width="8.7265625" style="1"/>
    <col min="13042" max="13042" width="28.81640625" style="1" customWidth="1"/>
    <col min="13043" max="13043" width="24.7265625" style="1" customWidth="1"/>
    <col min="13044" max="13044" width="22.7265625" style="1" customWidth="1"/>
    <col min="13045" max="13045" width="8.7265625" style="1"/>
    <col min="13046" max="13046" width="17.453125" style="1" customWidth="1"/>
    <col min="13047" max="13047" width="8.7265625" style="1"/>
    <col min="13048" max="13048" width="14.7265625" style="1" bestFit="1" customWidth="1"/>
    <col min="13049" max="13297" width="8.7265625" style="1"/>
    <col min="13298" max="13298" width="28.81640625" style="1" customWidth="1"/>
    <col min="13299" max="13299" width="24.7265625" style="1" customWidth="1"/>
    <col min="13300" max="13300" width="22.7265625" style="1" customWidth="1"/>
    <col min="13301" max="13301" width="8.7265625" style="1"/>
    <col min="13302" max="13302" width="17.453125" style="1" customWidth="1"/>
    <col min="13303" max="13303" width="8.7265625" style="1"/>
    <col min="13304" max="13304" width="14.7265625" style="1" bestFit="1" customWidth="1"/>
    <col min="13305" max="13553" width="8.7265625" style="1"/>
    <col min="13554" max="13554" width="28.81640625" style="1" customWidth="1"/>
    <col min="13555" max="13555" width="24.7265625" style="1" customWidth="1"/>
    <col min="13556" max="13556" width="22.7265625" style="1" customWidth="1"/>
    <col min="13557" max="13557" width="8.7265625" style="1"/>
    <col min="13558" max="13558" width="17.453125" style="1" customWidth="1"/>
    <col min="13559" max="13559" width="8.7265625" style="1"/>
    <col min="13560" max="13560" width="14.7265625" style="1" bestFit="1" customWidth="1"/>
    <col min="13561" max="13809" width="8.7265625" style="1"/>
    <col min="13810" max="13810" width="28.81640625" style="1" customWidth="1"/>
    <col min="13811" max="13811" width="24.7265625" style="1" customWidth="1"/>
    <col min="13812" max="13812" width="22.7265625" style="1" customWidth="1"/>
    <col min="13813" max="13813" width="8.7265625" style="1"/>
    <col min="13814" max="13814" width="17.453125" style="1" customWidth="1"/>
    <col min="13815" max="13815" width="8.7265625" style="1"/>
    <col min="13816" max="13816" width="14.7265625" style="1" bestFit="1" customWidth="1"/>
    <col min="13817" max="14065" width="8.7265625" style="1"/>
    <col min="14066" max="14066" width="28.81640625" style="1" customWidth="1"/>
    <col min="14067" max="14067" width="24.7265625" style="1" customWidth="1"/>
    <col min="14068" max="14068" width="22.7265625" style="1" customWidth="1"/>
    <col min="14069" max="14069" width="8.7265625" style="1"/>
    <col min="14070" max="14070" width="17.453125" style="1" customWidth="1"/>
    <col min="14071" max="14071" width="8.7265625" style="1"/>
    <col min="14072" max="14072" width="14.7265625" style="1" bestFit="1" customWidth="1"/>
    <col min="14073" max="14321" width="8.7265625" style="1"/>
    <col min="14322" max="14322" width="28.81640625" style="1" customWidth="1"/>
    <col min="14323" max="14323" width="24.7265625" style="1" customWidth="1"/>
    <col min="14324" max="14324" width="22.7265625" style="1" customWidth="1"/>
    <col min="14325" max="14325" width="8.7265625" style="1"/>
    <col min="14326" max="14326" width="17.453125" style="1" customWidth="1"/>
    <col min="14327" max="14327" width="8.7265625" style="1"/>
    <col min="14328" max="14328" width="14.7265625" style="1" bestFit="1" customWidth="1"/>
    <col min="14329" max="14577" width="8.7265625" style="1"/>
    <col min="14578" max="14578" width="28.81640625" style="1" customWidth="1"/>
    <col min="14579" max="14579" width="24.7265625" style="1" customWidth="1"/>
    <col min="14580" max="14580" width="22.7265625" style="1" customWidth="1"/>
    <col min="14581" max="14581" width="8.7265625" style="1"/>
    <col min="14582" max="14582" width="17.453125" style="1" customWidth="1"/>
    <col min="14583" max="14583" width="8.7265625" style="1"/>
    <col min="14584" max="14584" width="14.7265625" style="1" bestFit="1" customWidth="1"/>
    <col min="14585" max="14833" width="8.7265625" style="1"/>
    <col min="14834" max="14834" width="28.81640625" style="1" customWidth="1"/>
    <col min="14835" max="14835" width="24.7265625" style="1" customWidth="1"/>
    <col min="14836" max="14836" width="22.7265625" style="1" customWidth="1"/>
    <col min="14837" max="14837" width="8.7265625" style="1"/>
    <col min="14838" max="14838" width="17.453125" style="1" customWidth="1"/>
    <col min="14839" max="14839" width="8.7265625" style="1"/>
    <col min="14840" max="14840" width="14.7265625" style="1" bestFit="1" customWidth="1"/>
    <col min="14841" max="15089" width="8.7265625" style="1"/>
    <col min="15090" max="15090" width="28.81640625" style="1" customWidth="1"/>
    <col min="15091" max="15091" width="24.7265625" style="1" customWidth="1"/>
    <col min="15092" max="15092" width="22.7265625" style="1" customWidth="1"/>
    <col min="15093" max="15093" width="8.7265625" style="1"/>
    <col min="15094" max="15094" width="17.453125" style="1" customWidth="1"/>
    <col min="15095" max="15095" width="8.7265625" style="1"/>
    <col min="15096" max="15096" width="14.7265625" style="1" bestFit="1" customWidth="1"/>
    <col min="15097" max="15345" width="8.7265625" style="1"/>
    <col min="15346" max="15346" width="28.81640625" style="1" customWidth="1"/>
    <col min="15347" max="15347" width="24.7265625" style="1" customWidth="1"/>
    <col min="15348" max="15348" width="22.7265625" style="1" customWidth="1"/>
    <col min="15349" max="15349" width="8.7265625" style="1"/>
    <col min="15350" max="15350" width="17.453125" style="1" customWidth="1"/>
    <col min="15351" max="15351" width="8.7265625" style="1"/>
    <col min="15352" max="15352" width="14.7265625" style="1" bestFit="1" customWidth="1"/>
    <col min="15353" max="15601" width="8.7265625" style="1"/>
    <col min="15602" max="15602" width="28.81640625" style="1" customWidth="1"/>
    <col min="15603" max="15603" width="24.7265625" style="1" customWidth="1"/>
    <col min="15604" max="15604" width="22.7265625" style="1" customWidth="1"/>
    <col min="15605" max="15605" width="8.7265625" style="1"/>
    <col min="15606" max="15606" width="17.453125" style="1" customWidth="1"/>
    <col min="15607" max="15607" width="8.7265625" style="1"/>
    <col min="15608" max="15608" width="14.7265625" style="1" bestFit="1" customWidth="1"/>
    <col min="15609" max="15857" width="8.7265625" style="1"/>
    <col min="15858" max="15858" width="28.81640625" style="1" customWidth="1"/>
    <col min="15859" max="15859" width="24.7265625" style="1" customWidth="1"/>
    <col min="15860" max="15860" width="22.7265625" style="1" customWidth="1"/>
    <col min="15861" max="15861" width="8.7265625" style="1"/>
    <col min="15862" max="15862" width="17.453125" style="1" customWidth="1"/>
    <col min="15863" max="15863" width="8.7265625" style="1"/>
    <col min="15864" max="15864" width="14.7265625" style="1" bestFit="1" customWidth="1"/>
    <col min="15865" max="16113" width="8.7265625" style="1"/>
    <col min="16114" max="16114" width="28.81640625" style="1" customWidth="1"/>
    <col min="16115" max="16115" width="24.7265625" style="1" customWidth="1"/>
    <col min="16116" max="16116" width="22.7265625" style="1" customWidth="1"/>
    <col min="16117" max="16117" width="8.7265625" style="1"/>
    <col min="16118" max="16118" width="17.453125" style="1" customWidth="1"/>
    <col min="16119" max="16119" width="8.7265625" style="1"/>
    <col min="16120" max="16120" width="14.7265625" style="1" bestFit="1" customWidth="1"/>
    <col min="16121" max="16384" width="8.7265625" style="1"/>
  </cols>
  <sheetData>
    <row r="1" spans="2:14" ht="12.75" customHeight="1" x14ac:dyDescent="0.25">
      <c r="C1" s="1"/>
      <c r="E1" s="3"/>
      <c r="F1" s="1"/>
      <c r="G1" s="1"/>
      <c r="H1" s="3"/>
      <c r="I1" s="3"/>
      <c r="J1" s="1"/>
      <c r="K1" s="1"/>
      <c r="L1" s="3"/>
      <c r="M1" s="3"/>
      <c r="N1" s="1"/>
    </row>
    <row r="2" spans="2:14" ht="12.75" customHeight="1" x14ac:dyDescent="0.35">
      <c r="B2" s="78" t="s">
        <v>25</v>
      </c>
      <c r="C2" s="1"/>
      <c r="E2" s="3"/>
      <c r="F2" s="1"/>
      <c r="G2" s="1"/>
      <c r="H2" s="3"/>
      <c r="I2" s="3"/>
      <c r="J2" s="1"/>
      <c r="K2" s="1"/>
      <c r="L2" s="3"/>
      <c r="M2" s="3"/>
      <c r="N2" s="1"/>
    </row>
    <row r="3" spans="2:14" ht="12.75" customHeight="1" x14ac:dyDescent="0.25">
      <c r="C3" s="1"/>
      <c r="E3" s="3"/>
      <c r="F3" s="1"/>
      <c r="G3" s="1"/>
      <c r="H3" s="3"/>
      <c r="I3" s="3"/>
      <c r="J3" s="1"/>
      <c r="K3" s="1"/>
      <c r="L3" s="3"/>
      <c r="M3" s="3"/>
      <c r="N3" s="1"/>
    </row>
    <row r="4" spans="2:14" ht="15" customHeight="1" x14ac:dyDescent="0.3">
      <c r="B4" s="474" t="s">
        <v>44</v>
      </c>
      <c r="C4" s="474"/>
      <c r="D4" s="474"/>
      <c r="E4" s="474"/>
      <c r="F4" s="474"/>
      <c r="G4" s="474"/>
      <c r="H4" s="474"/>
      <c r="I4" s="474"/>
      <c r="J4" s="474"/>
      <c r="K4" s="474"/>
      <c r="L4" s="474"/>
      <c r="M4" s="474"/>
      <c r="N4" s="474"/>
    </row>
    <row r="5" spans="2:14" ht="12.75" customHeight="1" x14ac:dyDescent="0.25"/>
    <row r="6" spans="2:14" ht="15" customHeight="1" x14ac:dyDescent="0.3">
      <c r="D6" s="476" t="s">
        <v>4</v>
      </c>
      <c r="E6" s="476"/>
      <c r="F6" s="49"/>
      <c r="G6" s="476" t="s">
        <v>5</v>
      </c>
      <c r="H6" s="476"/>
      <c r="I6" s="49"/>
      <c r="J6" s="476" t="s">
        <v>26</v>
      </c>
      <c r="K6" s="476"/>
      <c r="L6" s="49"/>
      <c r="M6" s="476" t="s">
        <v>3</v>
      </c>
      <c r="N6" s="476"/>
    </row>
    <row r="7" spans="2:14" ht="15" customHeight="1" x14ac:dyDescent="0.25">
      <c r="B7" s="3"/>
      <c r="C7" s="3"/>
      <c r="D7" s="475" t="s">
        <v>204</v>
      </c>
      <c r="E7" s="475"/>
      <c r="F7" s="3"/>
      <c r="G7" s="475" t="s">
        <v>205</v>
      </c>
      <c r="H7" s="475"/>
      <c r="I7" s="3"/>
      <c r="J7" s="475" t="s">
        <v>206</v>
      </c>
      <c r="K7" s="475"/>
      <c r="L7" s="3"/>
      <c r="M7" s="475" t="s">
        <v>207</v>
      </c>
      <c r="N7" s="475"/>
    </row>
    <row r="8" spans="2:14" ht="22.5" customHeight="1" thickBot="1" x14ac:dyDescent="0.35">
      <c r="B8" s="30"/>
      <c r="C8" s="48"/>
      <c r="D8" s="10" t="s">
        <v>24</v>
      </c>
      <c r="E8" s="10" t="s">
        <v>2</v>
      </c>
      <c r="F8" s="48"/>
      <c r="G8" s="8" t="s">
        <v>24</v>
      </c>
      <c r="H8" s="8" t="s">
        <v>2</v>
      </c>
      <c r="I8" s="48"/>
      <c r="J8" s="8" t="s">
        <v>24</v>
      </c>
      <c r="K8" s="8" t="s">
        <v>2</v>
      </c>
      <c r="L8" s="48"/>
      <c r="M8" s="8" t="s">
        <v>24</v>
      </c>
      <c r="N8" s="8" t="s">
        <v>2</v>
      </c>
    </row>
    <row r="9" spans="2:14" ht="26.25" customHeight="1" x14ac:dyDescent="0.25">
      <c r="B9" s="77" t="s">
        <v>20</v>
      </c>
      <c r="C9" s="29"/>
      <c r="D9" s="22">
        <v>113</v>
      </c>
      <c r="E9" s="23">
        <f>D9/SUM(D$9:D$11)</f>
        <v>0.94957983193277307</v>
      </c>
      <c r="F9" s="29"/>
      <c r="G9" s="24">
        <v>135</v>
      </c>
      <c r="H9" s="23">
        <f>G9/SUM(G$9:G$11)</f>
        <v>0.68877551020408168</v>
      </c>
      <c r="I9" s="29"/>
      <c r="J9" s="22">
        <v>3</v>
      </c>
      <c r="K9" s="23">
        <f>J9/SUM(J$9:J$11)</f>
        <v>0.5</v>
      </c>
      <c r="L9" s="29"/>
      <c r="M9" s="31">
        <f>D9+G9+J9</f>
        <v>251</v>
      </c>
      <c r="N9" s="23">
        <f>M9/SUM(M$9:M$11)</f>
        <v>0.7819314641744548</v>
      </c>
    </row>
    <row r="10" spans="2:14" ht="26.25" customHeight="1" x14ac:dyDescent="0.25">
      <c r="B10" s="51" t="s">
        <v>37</v>
      </c>
      <c r="C10" s="29"/>
      <c r="D10" s="11">
        <v>4</v>
      </c>
      <c r="E10" s="6">
        <f t="shared" ref="E10:E11" si="0">D10/SUM(D$9:D$11)</f>
        <v>3.3613445378151259E-2</v>
      </c>
      <c r="F10" s="29"/>
      <c r="G10" s="17">
        <v>38</v>
      </c>
      <c r="H10" s="6">
        <f t="shared" ref="H10:H11" si="1">G10/SUM(G$9:G$11)</f>
        <v>0.19387755102040816</v>
      </c>
      <c r="I10" s="29"/>
      <c r="J10" s="11">
        <v>1</v>
      </c>
      <c r="K10" s="6">
        <f t="shared" ref="K10:K11" si="2">J10/SUM(J$9:J$11)</f>
        <v>0.16666666666666666</v>
      </c>
      <c r="L10" s="29"/>
      <c r="M10" s="41">
        <f t="shared" ref="M10:M11" si="3">D10+G10+J10</f>
        <v>43</v>
      </c>
      <c r="N10" s="6">
        <f t="shared" ref="N10:N11" si="4">M10/SUM(M$9:M$11)</f>
        <v>0.13395638629283488</v>
      </c>
    </row>
    <row r="11" spans="2:14" ht="26.25" customHeight="1" thickBot="1" x14ac:dyDescent="0.3">
      <c r="B11" s="76" t="s">
        <v>38</v>
      </c>
      <c r="C11" s="29"/>
      <c r="D11" s="36">
        <v>2</v>
      </c>
      <c r="E11" s="33">
        <f t="shared" si="0"/>
        <v>1.680672268907563E-2</v>
      </c>
      <c r="F11" s="29"/>
      <c r="G11" s="37">
        <v>23</v>
      </c>
      <c r="H11" s="33">
        <f t="shared" si="1"/>
        <v>0.11734693877551021</v>
      </c>
      <c r="I11" s="29"/>
      <c r="J11" s="36">
        <v>2</v>
      </c>
      <c r="K11" s="33">
        <f t="shared" si="2"/>
        <v>0.33333333333333331</v>
      </c>
      <c r="L11" s="29"/>
      <c r="M11" s="38">
        <f t="shared" si="3"/>
        <v>27</v>
      </c>
      <c r="N11" s="33">
        <f t="shared" si="4"/>
        <v>8.4112149532710276E-2</v>
      </c>
    </row>
    <row r="12" spans="2:14" ht="12" customHeight="1" thickTop="1" x14ac:dyDescent="0.25">
      <c r="C12" s="1"/>
      <c r="E12" s="79"/>
      <c r="F12" s="80"/>
      <c r="G12" s="80"/>
      <c r="H12" s="79"/>
      <c r="I12" s="79"/>
      <c r="J12" s="80"/>
      <c r="K12" s="80"/>
      <c r="L12" s="79"/>
      <c r="M12" s="79"/>
      <c r="N12" s="1"/>
    </row>
    <row r="13" spans="2:14" ht="12" customHeight="1" x14ac:dyDescent="0.25">
      <c r="B13" s="471" t="s">
        <v>203</v>
      </c>
      <c r="C13" s="471"/>
      <c r="D13" s="471"/>
      <c r="E13" s="471"/>
      <c r="F13" s="471"/>
      <c r="G13" s="471"/>
      <c r="H13" s="471"/>
      <c r="I13" s="471"/>
      <c r="J13" s="471"/>
      <c r="K13" s="471"/>
      <c r="L13" s="471"/>
      <c r="M13" s="471"/>
      <c r="N13" s="1"/>
    </row>
    <row r="14" spans="2:14" ht="12" customHeight="1" x14ac:dyDescent="0.25">
      <c r="B14" s="81" t="s">
        <v>46</v>
      </c>
      <c r="C14" s="1"/>
      <c r="E14" s="81"/>
      <c r="F14" s="81"/>
      <c r="G14" s="1"/>
      <c r="H14" s="81"/>
      <c r="I14" s="81"/>
      <c r="J14" s="81"/>
      <c r="K14" s="1"/>
      <c r="L14" s="82"/>
      <c r="M14" s="82"/>
      <c r="N14" s="1"/>
    </row>
    <row r="15" spans="2:14" ht="12" customHeight="1" x14ac:dyDescent="0.25">
      <c r="B15" s="81" t="s">
        <v>47</v>
      </c>
      <c r="C15" s="1"/>
      <c r="E15" s="81"/>
      <c r="F15" s="81"/>
      <c r="G15" s="1"/>
      <c r="H15" s="81"/>
      <c r="I15" s="81"/>
      <c r="J15" s="81"/>
      <c r="K15" s="1"/>
      <c r="L15" s="82"/>
      <c r="M15" s="82"/>
      <c r="N15" s="1"/>
    </row>
    <row r="16" spans="2:14" ht="12" customHeight="1" x14ac:dyDescent="0.25">
      <c r="B16" s="82"/>
      <c r="C16" s="1"/>
      <c r="E16" s="82"/>
      <c r="F16" s="82"/>
      <c r="G16" s="82"/>
      <c r="H16" s="82"/>
      <c r="I16" s="82"/>
      <c r="J16" s="82"/>
      <c r="K16" s="82"/>
      <c r="L16" s="82"/>
      <c r="M16" s="82"/>
      <c r="N16" s="1"/>
    </row>
    <row r="17" spans="2:14" ht="12" customHeight="1" x14ac:dyDescent="0.25">
      <c r="B17" s="473" t="s">
        <v>335</v>
      </c>
      <c r="C17" s="473"/>
      <c r="D17" s="473"/>
      <c r="E17" s="473"/>
      <c r="F17" s="473"/>
      <c r="G17" s="473"/>
      <c r="H17" s="473"/>
      <c r="I17" s="473"/>
      <c r="J17" s="473"/>
      <c r="K17" s="473"/>
      <c r="L17" s="473"/>
      <c r="M17" s="473"/>
      <c r="N17" s="1"/>
    </row>
    <row r="18" spans="2:14" ht="12.5" x14ac:dyDescent="0.25">
      <c r="C18" s="1"/>
      <c r="F18" s="1"/>
      <c r="G18" s="1"/>
      <c r="H18" s="1"/>
      <c r="I18" s="1"/>
      <c r="J18" s="1"/>
      <c r="K18" s="1"/>
      <c r="L18" s="1"/>
      <c r="M18" s="1"/>
      <c r="N18" s="1"/>
    </row>
    <row r="19" spans="2:14" ht="12" customHeight="1" x14ac:dyDescent="0.25">
      <c r="C19" s="1"/>
      <c r="F19" s="1"/>
      <c r="G19" s="1"/>
      <c r="H19" s="1"/>
      <c r="I19" s="1"/>
      <c r="J19" s="1"/>
      <c r="K19" s="1"/>
      <c r="L19" s="1"/>
      <c r="M19" s="1"/>
      <c r="N19" s="1"/>
    </row>
    <row r="20" spans="2:14" ht="15" customHeight="1" x14ac:dyDescent="0.3">
      <c r="B20" s="474" t="s">
        <v>45</v>
      </c>
      <c r="C20" s="474"/>
      <c r="D20" s="474"/>
      <c r="E20" s="474"/>
      <c r="F20" s="474"/>
      <c r="G20" s="474"/>
      <c r="H20" s="474"/>
      <c r="I20" s="474"/>
      <c r="J20" s="474"/>
      <c r="K20" s="474"/>
      <c r="L20" s="474"/>
      <c r="M20" s="474"/>
      <c r="N20" s="474"/>
    </row>
    <row r="21" spans="2:14" ht="12.75" customHeight="1" x14ac:dyDescent="0.25"/>
    <row r="22" spans="2:14" ht="15" customHeight="1" x14ac:dyDescent="0.3">
      <c r="D22" s="476" t="s">
        <v>4</v>
      </c>
      <c r="E22" s="476"/>
      <c r="F22" s="49"/>
      <c r="G22" s="476" t="s">
        <v>5</v>
      </c>
      <c r="H22" s="476"/>
      <c r="I22" s="49"/>
      <c r="J22" s="476" t="s">
        <v>26</v>
      </c>
      <c r="K22" s="476"/>
      <c r="L22" s="49"/>
      <c r="M22" s="476" t="s">
        <v>3</v>
      </c>
      <c r="N22" s="476"/>
    </row>
    <row r="23" spans="2:14" ht="15" customHeight="1" x14ac:dyDescent="0.25">
      <c r="B23" s="3"/>
      <c r="C23" s="3"/>
      <c r="D23" s="475" t="str">
        <f>D7</f>
        <v>N=119</v>
      </c>
      <c r="E23" s="475"/>
      <c r="F23" s="3"/>
      <c r="G23" s="475" t="str">
        <f>G7</f>
        <v>N=196</v>
      </c>
      <c r="H23" s="475"/>
      <c r="I23" s="3"/>
      <c r="J23" s="475" t="str">
        <f>J7</f>
        <v>N=6</v>
      </c>
      <c r="K23" s="475"/>
      <c r="L23" s="3"/>
      <c r="M23" s="475" t="str">
        <f>M7</f>
        <v>N=321</v>
      </c>
      <c r="N23" s="475"/>
    </row>
    <row r="24" spans="2:14" ht="22.5" customHeight="1" thickBot="1" x14ac:dyDescent="0.35">
      <c r="B24" s="30"/>
      <c r="C24" s="48"/>
      <c r="D24" s="10" t="s">
        <v>24</v>
      </c>
      <c r="E24" s="10" t="s">
        <v>2</v>
      </c>
      <c r="F24" s="48"/>
      <c r="G24" s="39" t="s">
        <v>24</v>
      </c>
      <c r="H24" s="39" t="s">
        <v>2</v>
      </c>
      <c r="I24" s="48"/>
      <c r="J24" s="39" t="s">
        <v>24</v>
      </c>
      <c r="K24" s="39" t="s">
        <v>2</v>
      </c>
      <c r="L24" s="48"/>
      <c r="M24" s="39" t="s">
        <v>24</v>
      </c>
      <c r="N24" s="39" t="s">
        <v>2</v>
      </c>
    </row>
    <row r="25" spans="2:14" s="35" customFormat="1" ht="15" customHeight="1" x14ac:dyDescent="0.25">
      <c r="B25" s="52" t="s">
        <v>21</v>
      </c>
      <c r="C25" s="29"/>
      <c r="D25" s="25">
        <v>115</v>
      </c>
      <c r="E25" s="26">
        <f>D25/SUM($D$25:$D$28)</f>
        <v>0.96638655462184875</v>
      </c>
      <c r="F25" s="29"/>
      <c r="G25" s="27">
        <v>172</v>
      </c>
      <c r="H25" s="26">
        <f>G25/SUM($G$25:$G$28)</f>
        <v>0.87755102040816324</v>
      </c>
      <c r="I25" s="29"/>
      <c r="J25" s="25">
        <v>5</v>
      </c>
      <c r="K25" s="26">
        <f>J25/SUM($J$25:$J$28)</f>
        <v>0.83333333333333337</v>
      </c>
      <c r="L25" s="29"/>
      <c r="M25" s="32">
        <f>D25+G25+J25</f>
        <v>292</v>
      </c>
      <c r="N25" s="26">
        <f>M25/SUM($M$25:$M$28)</f>
        <v>0.90965732087227413</v>
      </c>
    </row>
    <row r="26" spans="2:14" ht="15" customHeight="1" x14ac:dyDescent="0.25">
      <c r="B26" s="43" t="s">
        <v>22</v>
      </c>
      <c r="C26" s="29"/>
      <c r="D26" s="11">
        <v>2</v>
      </c>
      <c r="E26" s="6">
        <f t="shared" ref="E26:E28" si="5">D26/SUM($D$25:$D$28)</f>
        <v>1.680672268907563E-2</v>
      </c>
      <c r="F26" s="29"/>
      <c r="G26" s="17">
        <v>12</v>
      </c>
      <c r="H26" s="6">
        <f t="shared" ref="H26:H28" si="6">G26/SUM($G$25:$G$28)</f>
        <v>6.1224489795918366E-2</v>
      </c>
      <c r="I26" s="29"/>
      <c r="J26" s="11">
        <v>1</v>
      </c>
      <c r="K26" s="6">
        <f t="shared" ref="K26:K28" si="7">J26/SUM($J$25:$J$28)</f>
        <v>0.16666666666666666</v>
      </c>
      <c r="L26" s="29"/>
      <c r="M26" s="41">
        <f t="shared" ref="M26:M28" si="8">D26+G26+J26</f>
        <v>15</v>
      </c>
      <c r="N26" s="6">
        <f t="shared" ref="N26:N28" si="9">M26/SUM($M$25:$M$28)</f>
        <v>4.6728971962616821E-2</v>
      </c>
    </row>
    <row r="27" spans="2:14" s="35" customFormat="1" ht="15" customHeight="1" x14ac:dyDescent="0.25">
      <c r="B27" s="52" t="s">
        <v>185</v>
      </c>
      <c r="C27" s="29"/>
      <c r="D27" s="25">
        <v>1</v>
      </c>
      <c r="E27" s="26">
        <f t="shared" si="5"/>
        <v>8.4033613445378148E-3</v>
      </c>
      <c r="F27" s="29"/>
      <c r="G27" s="27">
        <v>2</v>
      </c>
      <c r="H27" s="26">
        <f t="shared" si="6"/>
        <v>1.020408163265306E-2</v>
      </c>
      <c r="I27" s="29"/>
      <c r="J27" s="25">
        <v>0</v>
      </c>
      <c r="K27" s="26">
        <f t="shared" si="7"/>
        <v>0</v>
      </c>
      <c r="L27" s="29"/>
      <c r="M27" s="32">
        <f t="shared" si="8"/>
        <v>3</v>
      </c>
      <c r="N27" s="26">
        <f t="shared" si="9"/>
        <v>9.3457943925233638E-3</v>
      </c>
    </row>
    <row r="28" spans="2:14" s="35" customFormat="1" ht="15" customHeight="1" thickBot="1" x14ac:dyDescent="0.3">
      <c r="B28" s="75" t="s">
        <v>186</v>
      </c>
      <c r="C28" s="29"/>
      <c r="D28" s="45">
        <v>1</v>
      </c>
      <c r="E28" s="19">
        <f t="shared" si="5"/>
        <v>8.4033613445378148E-3</v>
      </c>
      <c r="F28" s="29"/>
      <c r="G28" s="46">
        <v>10</v>
      </c>
      <c r="H28" s="19">
        <f t="shared" si="6"/>
        <v>5.1020408163265307E-2</v>
      </c>
      <c r="I28" s="29"/>
      <c r="J28" s="45">
        <v>0</v>
      </c>
      <c r="K28" s="19">
        <f t="shared" si="7"/>
        <v>0</v>
      </c>
      <c r="L28" s="29"/>
      <c r="M28" s="50">
        <f t="shared" si="8"/>
        <v>11</v>
      </c>
      <c r="N28" s="19">
        <f t="shared" si="9"/>
        <v>3.4267912772585667E-2</v>
      </c>
    </row>
    <row r="29" spans="2:14" ht="12" customHeight="1" thickTop="1" x14ac:dyDescent="0.25">
      <c r="C29" s="1"/>
      <c r="E29" s="79"/>
      <c r="F29" s="80"/>
      <c r="G29" s="80"/>
      <c r="H29" s="79"/>
      <c r="I29" s="79"/>
      <c r="J29" s="80"/>
      <c r="K29" s="80"/>
      <c r="L29" s="79"/>
      <c r="M29" s="79"/>
      <c r="N29" s="1"/>
    </row>
    <row r="30" spans="2:14" ht="12" customHeight="1" x14ac:dyDescent="0.25">
      <c r="B30" s="471" t="s">
        <v>203</v>
      </c>
      <c r="C30" s="471"/>
      <c r="D30" s="471"/>
      <c r="E30" s="471"/>
      <c r="F30" s="471"/>
      <c r="G30" s="471"/>
      <c r="H30" s="471"/>
      <c r="I30" s="471"/>
      <c r="J30" s="471"/>
      <c r="K30" s="471"/>
      <c r="L30" s="471"/>
      <c r="M30" s="471"/>
      <c r="N30" s="1"/>
    </row>
    <row r="31" spans="2:14" ht="12" customHeight="1" x14ac:dyDescent="0.25">
      <c r="B31" s="81" t="s">
        <v>46</v>
      </c>
      <c r="C31" s="1"/>
      <c r="E31" s="81"/>
      <c r="F31" s="81"/>
      <c r="G31" s="1"/>
      <c r="H31" s="81"/>
      <c r="I31" s="81"/>
      <c r="J31" s="81"/>
      <c r="K31" s="1"/>
      <c r="L31" s="82"/>
      <c r="M31" s="82"/>
      <c r="N31" s="1"/>
    </row>
    <row r="32" spans="2:14" ht="12" customHeight="1" x14ac:dyDescent="0.25">
      <c r="B32" s="81" t="s">
        <v>47</v>
      </c>
      <c r="C32" s="1"/>
      <c r="E32" s="81"/>
      <c r="F32" s="81"/>
      <c r="G32" s="1"/>
      <c r="H32" s="81"/>
      <c r="I32" s="81"/>
      <c r="J32" s="81"/>
      <c r="K32" s="1"/>
      <c r="L32" s="82"/>
      <c r="M32" s="82"/>
      <c r="N32" s="1"/>
    </row>
    <row r="33" spans="2:14" ht="12" customHeight="1" x14ac:dyDescent="0.25">
      <c r="B33" s="82"/>
      <c r="C33" s="1"/>
      <c r="E33" s="82"/>
      <c r="F33" s="82"/>
      <c r="G33" s="82"/>
      <c r="H33" s="82"/>
      <c r="I33" s="82"/>
      <c r="J33" s="82"/>
      <c r="K33" s="82"/>
      <c r="L33" s="82"/>
      <c r="M33" s="82"/>
      <c r="N33" s="1"/>
    </row>
    <row r="34" spans="2:14" ht="12" customHeight="1" x14ac:dyDescent="0.25">
      <c r="B34" s="473" t="s">
        <v>335</v>
      </c>
      <c r="C34" s="473"/>
      <c r="D34" s="473"/>
      <c r="E34" s="473"/>
      <c r="F34" s="473"/>
      <c r="G34" s="473"/>
      <c r="H34" s="473"/>
      <c r="I34" s="473"/>
      <c r="J34" s="473"/>
      <c r="K34" s="473"/>
      <c r="L34" s="473"/>
      <c r="M34" s="473"/>
      <c r="N34" s="1"/>
    </row>
  </sheetData>
  <customSheetViews>
    <customSheetView guid="{2806289E-E2A8-4B9B-A15C-380DC7171E03}" showGridLines="0" view="pageLayout" topLeftCell="A12">
      <selection activeCell="B28" sqref="B28"/>
      <pageMargins left="0.75" right="0.75" top="0.75" bottom="0.75" header="0.5" footer="0.5"/>
      <pageSetup orientation="landscape" r:id="rId1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  <customSheetView guid="{F3B5803E-F644-4017-98FB-3DB746882656}" showGridLines="0" view="pageLayout" topLeftCell="A2">
      <selection activeCell="J18" sqref="J18"/>
      <pageMargins left="0.75" right="0.75" top="0.75" bottom="0.75" header="0.5" footer="0.5"/>
      <pageSetup orientation="landscape" r:id="rId2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</customSheetViews>
  <mergeCells count="22">
    <mergeCell ref="B30:M30"/>
    <mergeCell ref="B34:M34"/>
    <mergeCell ref="B17:M17"/>
    <mergeCell ref="B20:N20"/>
    <mergeCell ref="B4:N4"/>
    <mergeCell ref="D6:E6"/>
    <mergeCell ref="G6:H6"/>
    <mergeCell ref="J6:K6"/>
    <mergeCell ref="M6:N6"/>
    <mergeCell ref="D7:E7"/>
    <mergeCell ref="G7:H7"/>
    <mergeCell ref="J7:K7"/>
    <mergeCell ref="M7:N7"/>
    <mergeCell ref="B13:M13"/>
    <mergeCell ref="D22:E22"/>
    <mergeCell ref="G22:H22"/>
    <mergeCell ref="J22:K22"/>
    <mergeCell ref="M22:N22"/>
    <mergeCell ref="D23:E23"/>
    <mergeCell ref="G23:H23"/>
    <mergeCell ref="J23:K23"/>
    <mergeCell ref="M23:N23"/>
  </mergeCells>
  <hyperlinks>
    <hyperlink ref="B2" location="ToC!A1" display="Table of Contents" xr:uid="{C03B4D07-B84A-45B3-890D-A75D0E281CA6}"/>
  </hyperlinks>
  <pageMargins left="0.75" right="0.75" top="0.75" bottom="0.75" header="0.5" footer="0.5"/>
  <pageSetup orientation="landscape" r:id="rId3"/>
  <headerFooter>
    <oddHeader>&amp;L&amp;"Arial,Italic"&amp;10ADEA Survey of Allied Dental Program Directors, 2018 Summary and Results</oddHeader>
    <oddFooter>&amp;L&amp;"Arial,Regular"&amp;10July 2019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N33"/>
  <sheetViews>
    <sheetView showGridLines="0" zoomScaleNormal="100" workbookViewId="0"/>
  </sheetViews>
  <sheetFormatPr defaultColWidth="8.7265625" defaultRowHeight="15" customHeight="1" x14ac:dyDescent="0.25"/>
  <cols>
    <col min="1" max="1" width="2.26953125" style="1" customWidth="1"/>
    <col min="2" max="2" width="37.7265625" style="1" customWidth="1"/>
    <col min="3" max="3" width="2" style="120" customWidth="1"/>
    <col min="4" max="5" width="8.26953125" style="1" customWidth="1"/>
    <col min="6" max="6" width="1.453125" style="120" customWidth="1"/>
    <col min="7" max="8" width="8.26953125" style="2" customWidth="1"/>
    <col min="9" max="9" width="1.453125" style="120" customWidth="1"/>
    <col min="10" max="11" width="8.26953125" style="2" customWidth="1"/>
    <col min="12" max="12" width="1.7265625" style="120" customWidth="1"/>
    <col min="13" max="14" width="8.26953125" style="2" customWidth="1"/>
    <col min="15" max="235" width="8.7265625" style="1"/>
    <col min="236" max="236" width="28.81640625" style="1" customWidth="1"/>
    <col min="237" max="237" width="24.7265625" style="1" customWidth="1"/>
    <col min="238" max="238" width="22.7265625" style="1" customWidth="1"/>
    <col min="239" max="239" width="8.7265625" style="1"/>
    <col min="240" max="240" width="17.453125" style="1" customWidth="1"/>
    <col min="241" max="241" width="8.7265625" style="1"/>
    <col min="242" max="242" width="14.7265625" style="1" bestFit="1" customWidth="1"/>
    <col min="243" max="491" width="8.7265625" style="1"/>
    <col min="492" max="492" width="28.81640625" style="1" customWidth="1"/>
    <col min="493" max="493" width="24.7265625" style="1" customWidth="1"/>
    <col min="494" max="494" width="22.7265625" style="1" customWidth="1"/>
    <col min="495" max="495" width="8.7265625" style="1"/>
    <col min="496" max="496" width="17.453125" style="1" customWidth="1"/>
    <col min="497" max="497" width="8.7265625" style="1"/>
    <col min="498" max="498" width="14.7265625" style="1" bestFit="1" customWidth="1"/>
    <col min="499" max="747" width="8.7265625" style="1"/>
    <col min="748" max="748" width="28.81640625" style="1" customWidth="1"/>
    <col min="749" max="749" width="24.7265625" style="1" customWidth="1"/>
    <col min="750" max="750" width="22.7265625" style="1" customWidth="1"/>
    <col min="751" max="751" width="8.7265625" style="1"/>
    <col min="752" max="752" width="17.453125" style="1" customWidth="1"/>
    <col min="753" max="753" width="8.7265625" style="1"/>
    <col min="754" max="754" width="14.7265625" style="1" bestFit="1" customWidth="1"/>
    <col min="755" max="1003" width="8.7265625" style="1"/>
    <col min="1004" max="1004" width="28.81640625" style="1" customWidth="1"/>
    <col min="1005" max="1005" width="24.7265625" style="1" customWidth="1"/>
    <col min="1006" max="1006" width="22.7265625" style="1" customWidth="1"/>
    <col min="1007" max="1007" width="8.7265625" style="1"/>
    <col min="1008" max="1008" width="17.453125" style="1" customWidth="1"/>
    <col min="1009" max="1009" width="8.7265625" style="1"/>
    <col min="1010" max="1010" width="14.7265625" style="1" bestFit="1" customWidth="1"/>
    <col min="1011" max="1259" width="8.7265625" style="1"/>
    <col min="1260" max="1260" width="28.81640625" style="1" customWidth="1"/>
    <col min="1261" max="1261" width="24.7265625" style="1" customWidth="1"/>
    <col min="1262" max="1262" width="22.7265625" style="1" customWidth="1"/>
    <col min="1263" max="1263" width="8.7265625" style="1"/>
    <col min="1264" max="1264" width="17.453125" style="1" customWidth="1"/>
    <col min="1265" max="1265" width="8.7265625" style="1"/>
    <col min="1266" max="1266" width="14.7265625" style="1" bestFit="1" customWidth="1"/>
    <col min="1267" max="1515" width="8.7265625" style="1"/>
    <col min="1516" max="1516" width="28.81640625" style="1" customWidth="1"/>
    <col min="1517" max="1517" width="24.7265625" style="1" customWidth="1"/>
    <col min="1518" max="1518" width="22.7265625" style="1" customWidth="1"/>
    <col min="1519" max="1519" width="8.7265625" style="1"/>
    <col min="1520" max="1520" width="17.453125" style="1" customWidth="1"/>
    <col min="1521" max="1521" width="8.7265625" style="1"/>
    <col min="1522" max="1522" width="14.7265625" style="1" bestFit="1" customWidth="1"/>
    <col min="1523" max="1771" width="8.7265625" style="1"/>
    <col min="1772" max="1772" width="28.81640625" style="1" customWidth="1"/>
    <col min="1773" max="1773" width="24.7265625" style="1" customWidth="1"/>
    <col min="1774" max="1774" width="22.7265625" style="1" customWidth="1"/>
    <col min="1775" max="1775" width="8.7265625" style="1"/>
    <col min="1776" max="1776" width="17.453125" style="1" customWidth="1"/>
    <col min="1777" max="1777" width="8.7265625" style="1"/>
    <col min="1778" max="1778" width="14.7265625" style="1" bestFit="1" customWidth="1"/>
    <col min="1779" max="2027" width="8.7265625" style="1"/>
    <col min="2028" max="2028" width="28.81640625" style="1" customWidth="1"/>
    <col min="2029" max="2029" width="24.7265625" style="1" customWidth="1"/>
    <col min="2030" max="2030" width="22.7265625" style="1" customWidth="1"/>
    <col min="2031" max="2031" width="8.7265625" style="1"/>
    <col min="2032" max="2032" width="17.453125" style="1" customWidth="1"/>
    <col min="2033" max="2033" width="8.7265625" style="1"/>
    <col min="2034" max="2034" width="14.7265625" style="1" bestFit="1" customWidth="1"/>
    <col min="2035" max="2283" width="8.7265625" style="1"/>
    <col min="2284" max="2284" width="28.81640625" style="1" customWidth="1"/>
    <col min="2285" max="2285" width="24.7265625" style="1" customWidth="1"/>
    <col min="2286" max="2286" width="22.7265625" style="1" customWidth="1"/>
    <col min="2287" max="2287" width="8.7265625" style="1"/>
    <col min="2288" max="2288" width="17.453125" style="1" customWidth="1"/>
    <col min="2289" max="2289" width="8.7265625" style="1"/>
    <col min="2290" max="2290" width="14.7265625" style="1" bestFit="1" customWidth="1"/>
    <col min="2291" max="2539" width="8.7265625" style="1"/>
    <col min="2540" max="2540" width="28.81640625" style="1" customWidth="1"/>
    <col min="2541" max="2541" width="24.7265625" style="1" customWidth="1"/>
    <col min="2542" max="2542" width="22.7265625" style="1" customWidth="1"/>
    <col min="2543" max="2543" width="8.7265625" style="1"/>
    <col min="2544" max="2544" width="17.453125" style="1" customWidth="1"/>
    <col min="2545" max="2545" width="8.7265625" style="1"/>
    <col min="2546" max="2546" width="14.7265625" style="1" bestFit="1" customWidth="1"/>
    <col min="2547" max="2795" width="8.7265625" style="1"/>
    <col min="2796" max="2796" width="28.81640625" style="1" customWidth="1"/>
    <col min="2797" max="2797" width="24.7265625" style="1" customWidth="1"/>
    <col min="2798" max="2798" width="22.7265625" style="1" customWidth="1"/>
    <col min="2799" max="2799" width="8.7265625" style="1"/>
    <col min="2800" max="2800" width="17.453125" style="1" customWidth="1"/>
    <col min="2801" max="2801" width="8.7265625" style="1"/>
    <col min="2802" max="2802" width="14.7265625" style="1" bestFit="1" customWidth="1"/>
    <col min="2803" max="3051" width="8.7265625" style="1"/>
    <col min="3052" max="3052" width="28.81640625" style="1" customWidth="1"/>
    <col min="3053" max="3053" width="24.7265625" style="1" customWidth="1"/>
    <col min="3054" max="3054" width="22.7265625" style="1" customWidth="1"/>
    <col min="3055" max="3055" width="8.7265625" style="1"/>
    <col min="3056" max="3056" width="17.453125" style="1" customWidth="1"/>
    <col min="3057" max="3057" width="8.7265625" style="1"/>
    <col min="3058" max="3058" width="14.7265625" style="1" bestFit="1" customWidth="1"/>
    <col min="3059" max="3307" width="8.7265625" style="1"/>
    <col min="3308" max="3308" width="28.81640625" style="1" customWidth="1"/>
    <col min="3309" max="3309" width="24.7265625" style="1" customWidth="1"/>
    <col min="3310" max="3310" width="22.7265625" style="1" customWidth="1"/>
    <col min="3311" max="3311" width="8.7265625" style="1"/>
    <col min="3312" max="3312" width="17.453125" style="1" customWidth="1"/>
    <col min="3313" max="3313" width="8.7265625" style="1"/>
    <col min="3314" max="3314" width="14.7265625" style="1" bestFit="1" customWidth="1"/>
    <col min="3315" max="3563" width="8.7265625" style="1"/>
    <col min="3564" max="3564" width="28.81640625" style="1" customWidth="1"/>
    <col min="3565" max="3565" width="24.7265625" style="1" customWidth="1"/>
    <col min="3566" max="3566" width="22.7265625" style="1" customWidth="1"/>
    <col min="3567" max="3567" width="8.7265625" style="1"/>
    <col min="3568" max="3568" width="17.453125" style="1" customWidth="1"/>
    <col min="3569" max="3569" width="8.7265625" style="1"/>
    <col min="3570" max="3570" width="14.7265625" style="1" bestFit="1" customWidth="1"/>
    <col min="3571" max="3819" width="8.7265625" style="1"/>
    <col min="3820" max="3820" width="28.81640625" style="1" customWidth="1"/>
    <col min="3821" max="3821" width="24.7265625" style="1" customWidth="1"/>
    <col min="3822" max="3822" width="22.7265625" style="1" customWidth="1"/>
    <col min="3823" max="3823" width="8.7265625" style="1"/>
    <col min="3824" max="3824" width="17.453125" style="1" customWidth="1"/>
    <col min="3825" max="3825" width="8.7265625" style="1"/>
    <col min="3826" max="3826" width="14.7265625" style="1" bestFit="1" customWidth="1"/>
    <col min="3827" max="4075" width="8.7265625" style="1"/>
    <col min="4076" max="4076" width="28.81640625" style="1" customWidth="1"/>
    <col min="4077" max="4077" width="24.7265625" style="1" customWidth="1"/>
    <col min="4078" max="4078" width="22.7265625" style="1" customWidth="1"/>
    <col min="4079" max="4079" width="8.7265625" style="1"/>
    <col min="4080" max="4080" width="17.453125" style="1" customWidth="1"/>
    <col min="4081" max="4081" width="8.7265625" style="1"/>
    <col min="4082" max="4082" width="14.7265625" style="1" bestFit="1" customWidth="1"/>
    <col min="4083" max="4331" width="8.7265625" style="1"/>
    <col min="4332" max="4332" width="28.81640625" style="1" customWidth="1"/>
    <col min="4333" max="4333" width="24.7265625" style="1" customWidth="1"/>
    <col min="4334" max="4334" width="22.7265625" style="1" customWidth="1"/>
    <col min="4335" max="4335" width="8.7265625" style="1"/>
    <col min="4336" max="4336" width="17.453125" style="1" customWidth="1"/>
    <col min="4337" max="4337" width="8.7265625" style="1"/>
    <col min="4338" max="4338" width="14.7265625" style="1" bestFit="1" customWidth="1"/>
    <col min="4339" max="4587" width="8.7265625" style="1"/>
    <col min="4588" max="4588" width="28.81640625" style="1" customWidth="1"/>
    <col min="4589" max="4589" width="24.7265625" style="1" customWidth="1"/>
    <col min="4590" max="4590" width="22.7265625" style="1" customWidth="1"/>
    <col min="4591" max="4591" width="8.7265625" style="1"/>
    <col min="4592" max="4592" width="17.453125" style="1" customWidth="1"/>
    <col min="4593" max="4593" width="8.7265625" style="1"/>
    <col min="4594" max="4594" width="14.7265625" style="1" bestFit="1" customWidth="1"/>
    <col min="4595" max="4843" width="8.7265625" style="1"/>
    <col min="4844" max="4844" width="28.81640625" style="1" customWidth="1"/>
    <col min="4845" max="4845" width="24.7265625" style="1" customWidth="1"/>
    <col min="4846" max="4846" width="22.7265625" style="1" customWidth="1"/>
    <col min="4847" max="4847" width="8.7265625" style="1"/>
    <col min="4848" max="4848" width="17.453125" style="1" customWidth="1"/>
    <col min="4849" max="4849" width="8.7265625" style="1"/>
    <col min="4850" max="4850" width="14.7265625" style="1" bestFit="1" customWidth="1"/>
    <col min="4851" max="5099" width="8.7265625" style="1"/>
    <col min="5100" max="5100" width="28.81640625" style="1" customWidth="1"/>
    <col min="5101" max="5101" width="24.7265625" style="1" customWidth="1"/>
    <col min="5102" max="5102" width="22.7265625" style="1" customWidth="1"/>
    <col min="5103" max="5103" width="8.7265625" style="1"/>
    <col min="5104" max="5104" width="17.453125" style="1" customWidth="1"/>
    <col min="5105" max="5105" width="8.7265625" style="1"/>
    <col min="5106" max="5106" width="14.7265625" style="1" bestFit="1" customWidth="1"/>
    <col min="5107" max="5355" width="8.7265625" style="1"/>
    <col min="5356" max="5356" width="28.81640625" style="1" customWidth="1"/>
    <col min="5357" max="5357" width="24.7265625" style="1" customWidth="1"/>
    <col min="5358" max="5358" width="22.7265625" style="1" customWidth="1"/>
    <col min="5359" max="5359" width="8.7265625" style="1"/>
    <col min="5360" max="5360" width="17.453125" style="1" customWidth="1"/>
    <col min="5361" max="5361" width="8.7265625" style="1"/>
    <col min="5362" max="5362" width="14.7265625" style="1" bestFit="1" customWidth="1"/>
    <col min="5363" max="5611" width="8.7265625" style="1"/>
    <col min="5612" max="5612" width="28.81640625" style="1" customWidth="1"/>
    <col min="5613" max="5613" width="24.7265625" style="1" customWidth="1"/>
    <col min="5614" max="5614" width="22.7265625" style="1" customWidth="1"/>
    <col min="5615" max="5615" width="8.7265625" style="1"/>
    <col min="5616" max="5616" width="17.453125" style="1" customWidth="1"/>
    <col min="5617" max="5617" width="8.7265625" style="1"/>
    <col min="5618" max="5618" width="14.7265625" style="1" bestFit="1" customWidth="1"/>
    <col min="5619" max="5867" width="8.7265625" style="1"/>
    <col min="5868" max="5868" width="28.81640625" style="1" customWidth="1"/>
    <col min="5869" max="5869" width="24.7265625" style="1" customWidth="1"/>
    <col min="5870" max="5870" width="22.7265625" style="1" customWidth="1"/>
    <col min="5871" max="5871" width="8.7265625" style="1"/>
    <col min="5872" max="5872" width="17.453125" style="1" customWidth="1"/>
    <col min="5873" max="5873" width="8.7265625" style="1"/>
    <col min="5874" max="5874" width="14.7265625" style="1" bestFit="1" customWidth="1"/>
    <col min="5875" max="6123" width="8.7265625" style="1"/>
    <col min="6124" max="6124" width="28.81640625" style="1" customWidth="1"/>
    <col min="6125" max="6125" width="24.7265625" style="1" customWidth="1"/>
    <col min="6126" max="6126" width="22.7265625" style="1" customWidth="1"/>
    <col min="6127" max="6127" width="8.7265625" style="1"/>
    <col min="6128" max="6128" width="17.453125" style="1" customWidth="1"/>
    <col min="6129" max="6129" width="8.7265625" style="1"/>
    <col min="6130" max="6130" width="14.7265625" style="1" bestFit="1" customWidth="1"/>
    <col min="6131" max="6379" width="8.7265625" style="1"/>
    <col min="6380" max="6380" width="28.81640625" style="1" customWidth="1"/>
    <col min="6381" max="6381" width="24.7265625" style="1" customWidth="1"/>
    <col min="6382" max="6382" width="22.7265625" style="1" customWidth="1"/>
    <col min="6383" max="6383" width="8.7265625" style="1"/>
    <col min="6384" max="6384" width="17.453125" style="1" customWidth="1"/>
    <col min="6385" max="6385" width="8.7265625" style="1"/>
    <col min="6386" max="6386" width="14.7265625" style="1" bestFit="1" customWidth="1"/>
    <col min="6387" max="6635" width="8.7265625" style="1"/>
    <col min="6636" max="6636" width="28.81640625" style="1" customWidth="1"/>
    <col min="6637" max="6637" width="24.7265625" style="1" customWidth="1"/>
    <col min="6638" max="6638" width="22.7265625" style="1" customWidth="1"/>
    <col min="6639" max="6639" width="8.7265625" style="1"/>
    <col min="6640" max="6640" width="17.453125" style="1" customWidth="1"/>
    <col min="6641" max="6641" width="8.7265625" style="1"/>
    <col min="6642" max="6642" width="14.7265625" style="1" bestFit="1" customWidth="1"/>
    <col min="6643" max="6891" width="8.7265625" style="1"/>
    <col min="6892" max="6892" width="28.81640625" style="1" customWidth="1"/>
    <col min="6893" max="6893" width="24.7265625" style="1" customWidth="1"/>
    <col min="6894" max="6894" width="22.7265625" style="1" customWidth="1"/>
    <col min="6895" max="6895" width="8.7265625" style="1"/>
    <col min="6896" max="6896" width="17.453125" style="1" customWidth="1"/>
    <col min="6897" max="6897" width="8.7265625" style="1"/>
    <col min="6898" max="6898" width="14.7265625" style="1" bestFit="1" customWidth="1"/>
    <col min="6899" max="7147" width="8.7265625" style="1"/>
    <col min="7148" max="7148" width="28.81640625" style="1" customWidth="1"/>
    <col min="7149" max="7149" width="24.7265625" style="1" customWidth="1"/>
    <col min="7150" max="7150" width="22.7265625" style="1" customWidth="1"/>
    <col min="7151" max="7151" width="8.7265625" style="1"/>
    <col min="7152" max="7152" width="17.453125" style="1" customWidth="1"/>
    <col min="7153" max="7153" width="8.7265625" style="1"/>
    <col min="7154" max="7154" width="14.7265625" style="1" bestFit="1" customWidth="1"/>
    <col min="7155" max="7403" width="8.7265625" style="1"/>
    <col min="7404" max="7404" width="28.81640625" style="1" customWidth="1"/>
    <col min="7405" max="7405" width="24.7265625" style="1" customWidth="1"/>
    <col min="7406" max="7406" width="22.7265625" style="1" customWidth="1"/>
    <col min="7407" max="7407" width="8.7265625" style="1"/>
    <col min="7408" max="7408" width="17.453125" style="1" customWidth="1"/>
    <col min="7409" max="7409" width="8.7265625" style="1"/>
    <col min="7410" max="7410" width="14.7265625" style="1" bestFit="1" customWidth="1"/>
    <col min="7411" max="7659" width="8.7265625" style="1"/>
    <col min="7660" max="7660" width="28.81640625" style="1" customWidth="1"/>
    <col min="7661" max="7661" width="24.7265625" style="1" customWidth="1"/>
    <col min="7662" max="7662" width="22.7265625" style="1" customWidth="1"/>
    <col min="7663" max="7663" width="8.7265625" style="1"/>
    <col min="7664" max="7664" width="17.453125" style="1" customWidth="1"/>
    <col min="7665" max="7665" width="8.7265625" style="1"/>
    <col min="7666" max="7666" width="14.7265625" style="1" bestFit="1" customWidth="1"/>
    <col min="7667" max="7915" width="8.7265625" style="1"/>
    <col min="7916" max="7916" width="28.81640625" style="1" customWidth="1"/>
    <col min="7917" max="7917" width="24.7265625" style="1" customWidth="1"/>
    <col min="7918" max="7918" width="22.7265625" style="1" customWidth="1"/>
    <col min="7919" max="7919" width="8.7265625" style="1"/>
    <col min="7920" max="7920" width="17.453125" style="1" customWidth="1"/>
    <col min="7921" max="7921" width="8.7265625" style="1"/>
    <col min="7922" max="7922" width="14.7265625" style="1" bestFit="1" customWidth="1"/>
    <col min="7923" max="8171" width="8.7265625" style="1"/>
    <col min="8172" max="8172" width="28.81640625" style="1" customWidth="1"/>
    <col min="8173" max="8173" width="24.7265625" style="1" customWidth="1"/>
    <col min="8174" max="8174" width="22.7265625" style="1" customWidth="1"/>
    <col min="8175" max="8175" width="8.7265625" style="1"/>
    <col min="8176" max="8176" width="17.453125" style="1" customWidth="1"/>
    <col min="8177" max="8177" width="8.7265625" style="1"/>
    <col min="8178" max="8178" width="14.7265625" style="1" bestFit="1" customWidth="1"/>
    <col min="8179" max="8427" width="8.7265625" style="1"/>
    <col min="8428" max="8428" width="28.81640625" style="1" customWidth="1"/>
    <col min="8429" max="8429" width="24.7265625" style="1" customWidth="1"/>
    <col min="8430" max="8430" width="22.7265625" style="1" customWidth="1"/>
    <col min="8431" max="8431" width="8.7265625" style="1"/>
    <col min="8432" max="8432" width="17.453125" style="1" customWidth="1"/>
    <col min="8433" max="8433" width="8.7265625" style="1"/>
    <col min="8434" max="8434" width="14.7265625" style="1" bestFit="1" customWidth="1"/>
    <col min="8435" max="8683" width="8.7265625" style="1"/>
    <col min="8684" max="8684" width="28.81640625" style="1" customWidth="1"/>
    <col min="8685" max="8685" width="24.7265625" style="1" customWidth="1"/>
    <col min="8686" max="8686" width="22.7265625" style="1" customWidth="1"/>
    <col min="8687" max="8687" width="8.7265625" style="1"/>
    <col min="8688" max="8688" width="17.453125" style="1" customWidth="1"/>
    <col min="8689" max="8689" width="8.7265625" style="1"/>
    <col min="8690" max="8690" width="14.7265625" style="1" bestFit="1" customWidth="1"/>
    <col min="8691" max="8939" width="8.7265625" style="1"/>
    <col min="8940" max="8940" width="28.81640625" style="1" customWidth="1"/>
    <col min="8941" max="8941" width="24.7265625" style="1" customWidth="1"/>
    <col min="8942" max="8942" width="22.7265625" style="1" customWidth="1"/>
    <col min="8943" max="8943" width="8.7265625" style="1"/>
    <col min="8944" max="8944" width="17.453125" style="1" customWidth="1"/>
    <col min="8945" max="8945" width="8.7265625" style="1"/>
    <col min="8946" max="8946" width="14.7265625" style="1" bestFit="1" customWidth="1"/>
    <col min="8947" max="9195" width="8.7265625" style="1"/>
    <col min="9196" max="9196" width="28.81640625" style="1" customWidth="1"/>
    <col min="9197" max="9197" width="24.7265625" style="1" customWidth="1"/>
    <col min="9198" max="9198" width="22.7265625" style="1" customWidth="1"/>
    <col min="9199" max="9199" width="8.7265625" style="1"/>
    <col min="9200" max="9200" width="17.453125" style="1" customWidth="1"/>
    <col min="9201" max="9201" width="8.7265625" style="1"/>
    <col min="9202" max="9202" width="14.7265625" style="1" bestFit="1" customWidth="1"/>
    <col min="9203" max="9451" width="8.7265625" style="1"/>
    <col min="9452" max="9452" width="28.81640625" style="1" customWidth="1"/>
    <col min="9453" max="9453" width="24.7265625" style="1" customWidth="1"/>
    <col min="9454" max="9454" width="22.7265625" style="1" customWidth="1"/>
    <col min="9455" max="9455" width="8.7265625" style="1"/>
    <col min="9456" max="9456" width="17.453125" style="1" customWidth="1"/>
    <col min="9457" max="9457" width="8.7265625" style="1"/>
    <col min="9458" max="9458" width="14.7265625" style="1" bestFit="1" customWidth="1"/>
    <col min="9459" max="9707" width="8.7265625" style="1"/>
    <col min="9708" max="9708" width="28.81640625" style="1" customWidth="1"/>
    <col min="9709" max="9709" width="24.7265625" style="1" customWidth="1"/>
    <col min="9710" max="9710" width="22.7265625" style="1" customWidth="1"/>
    <col min="9711" max="9711" width="8.7265625" style="1"/>
    <col min="9712" max="9712" width="17.453125" style="1" customWidth="1"/>
    <col min="9713" max="9713" width="8.7265625" style="1"/>
    <col min="9714" max="9714" width="14.7265625" style="1" bestFit="1" customWidth="1"/>
    <col min="9715" max="9963" width="8.7265625" style="1"/>
    <col min="9964" max="9964" width="28.81640625" style="1" customWidth="1"/>
    <col min="9965" max="9965" width="24.7265625" style="1" customWidth="1"/>
    <col min="9966" max="9966" width="22.7265625" style="1" customWidth="1"/>
    <col min="9967" max="9967" width="8.7265625" style="1"/>
    <col min="9968" max="9968" width="17.453125" style="1" customWidth="1"/>
    <col min="9969" max="9969" width="8.7265625" style="1"/>
    <col min="9970" max="9970" width="14.7265625" style="1" bestFit="1" customWidth="1"/>
    <col min="9971" max="10219" width="8.7265625" style="1"/>
    <col min="10220" max="10220" width="28.81640625" style="1" customWidth="1"/>
    <col min="10221" max="10221" width="24.7265625" style="1" customWidth="1"/>
    <col min="10222" max="10222" width="22.7265625" style="1" customWidth="1"/>
    <col min="10223" max="10223" width="8.7265625" style="1"/>
    <col min="10224" max="10224" width="17.453125" style="1" customWidth="1"/>
    <col min="10225" max="10225" width="8.7265625" style="1"/>
    <col min="10226" max="10226" width="14.7265625" style="1" bestFit="1" customWidth="1"/>
    <col min="10227" max="10475" width="8.7265625" style="1"/>
    <col min="10476" max="10476" width="28.81640625" style="1" customWidth="1"/>
    <col min="10477" max="10477" width="24.7265625" style="1" customWidth="1"/>
    <col min="10478" max="10478" width="22.7265625" style="1" customWidth="1"/>
    <col min="10479" max="10479" width="8.7265625" style="1"/>
    <col min="10480" max="10480" width="17.453125" style="1" customWidth="1"/>
    <col min="10481" max="10481" width="8.7265625" style="1"/>
    <col min="10482" max="10482" width="14.7265625" style="1" bestFit="1" customWidth="1"/>
    <col min="10483" max="10731" width="8.7265625" style="1"/>
    <col min="10732" max="10732" width="28.81640625" style="1" customWidth="1"/>
    <col min="10733" max="10733" width="24.7265625" style="1" customWidth="1"/>
    <col min="10734" max="10734" width="22.7265625" style="1" customWidth="1"/>
    <col min="10735" max="10735" width="8.7265625" style="1"/>
    <col min="10736" max="10736" width="17.453125" style="1" customWidth="1"/>
    <col min="10737" max="10737" width="8.7265625" style="1"/>
    <col min="10738" max="10738" width="14.7265625" style="1" bestFit="1" customWidth="1"/>
    <col min="10739" max="10987" width="8.7265625" style="1"/>
    <col min="10988" max="10988" width="28.81640625" style="1" customWidth="1"/>
    <col min="10989" max="10989" width="24.7265625" style="1" customWidth="1"/>
    <col min="10990" max="10990" width="22.7265625" style="1" customWidth="1"/>
    <col min="10991" max="10991" width="8.7265625" style="1"/>
    <col min="10992" max="10992" width="17.453125" style="1" customWidth="1"/>
    <col min="10993" max="10993" width="8.7265625" style="1"/>
    <col min="10994" max="10994" width="14.7265625" style="1" bestFit="1" customWidth="1"/>
    <col min="10995" max="11243" width="8.7265625" style="1"/>
    <col min="11244" max="11244" width="28.81640625" style="1" customWidth="1"/>
    <col min="11245" max="11245" width="24.7265625" style="1" customWidth="1"/>
    <col min="11246" max="11246" width="22.7265625" style="1" customWidth="1"/>
    <col min="11247" max="11247" width="8.7265625" style="1"/>
    <col min="11248" max="11248" width="17.453125" style="1" customWidth="1"/>
    <col min="11249" max="11249" width="8.7265625" style="1"/>
    <col min="11250" max="11250" width="14.7265625" style="1" bestFit="1" customWidth="1"/>
    <col min="11251" max="11499" width="8.7265625" style="1"/>
    <col min="11500" max="11500" width="28.81640625" style="1" customWidth="1"/>
    <col min="11501" max="11501" width="24.7265625" style="1" customWidth="1"/>
    <col min="11502" max="11502" width="22.7265625" style="1" customWidth="1"/>
    <col min="11503" max="11503" width="8.7265625" style="1"/>
    <col min="11504" max="11504" width="17.453125" style="1" customWidth="1"/>
    <col min="11505" max="11505" width="8.7265625" style="1"/>
    <col min="11506" max="11506" width="14.7265625" style="1" bestFit="1" customWidth="1"/>
    <col min="11507" max="11755" width="8.7265625" style="1"/>
    <col min="11756" max="11756" width="28.81640625" style="1" customWidth="1"/>
    <col min="11757" max="11757" width="24.7265625" style="1" customWidth="1"/>
    <col min="11758" max="11758" width="22.7265625" style="1" customWidth="1"/>
    <col min="11759" max="11759" width="8.7265625" style="1"/>
    <col min="11760" max="11760" width="17.453125" style="1" customWidth="1"/>
    <col min="11761" max="11761" width="8.7265625" style="1"/>
    <col min="11762" max="11762" width="14.7265625" style="1" bestFit="1" customWidth="1"/>
    <col min="11763" max="12011" width="8.7265625" style="1"/>
    <col min="12012" max="12012" width="28.81640625" style="1" customWidth="1"/>
    <col min="12013" max="12013" width="24.7265625" style="1" customWidth="1"/>
    <col min="12014" max="12014" width="22.7265625" style="1" customWidth="1"/>
    <col min="12015" max="12015" width="8.7265625" style="1"/>
    <col min="12016" max="12016" width="17.453125" style="1" customWidth="1"/>
    <col min="12017" max="12017" width="8.7265625" style="1"/>
    <col min="12018" max="12018" width="14.7265625" style="1" bestFit="1" customWidth="1"/>
    <col min="12019" max="12267" width="8.7265625" style="1"/>
    <col min="12268" max="12268" width="28.81640625" style="1" customWidth="1"/>
    <col min="12269" max="12269" width="24.7265625" style="1" customWidth="1"/>
    <col min="12270" max="12270" width="22.7265625" style="1" customWidth="1"/>
    <col min="12271" max="12271" width="8.7265625" style="1"/>
    <col min="12272" max="12272" width="17.453125" style="1" customWidth="1"/>
    <col min="12273" max="12273" width="8.7265625" style="1"/>
    <col min="12274" max="12274" width="14.7265625" style="1" bestFit="1" customWidth="1"/>
    <col min="12275" max="12523" width="8.7265625" style="1"/>
    <col min="12524" max="12524" width="28.81640625" style="1" customWidth="1"/>
    <col min="12525" max="12525" width="24.7265625" style="1" customWidth="1"/>
    <col min="12526" max="12526" width="22.7265625" style="1" customWidth="1"/>
    <col min="12527" max="12527" width="8.7265625" style="1"/>
    <col min="12528" max="12528" width="17.453125" style="1" customWidth="1"/>
    <col min="12529" max="12529" width="8.7265625" style="1"/>
    <col min="12530" max="12530" width="14.7265625" style="1" bestFit="1" customWidth="1"/>
    <col min="12531" max="12779" width="8.7265625" style="1"/>
    <col min="12780" max="12780" width="28.81640625" style="1" customWidth="1"/>
    <col min="12781" max="12781" width="24.7265625" style="1" customWidth="1"/>
    <col min="12782" max="12782" width="22.7265625" style="1" customWidth="1"/>
    <col min="12783" max="12783" width="8.7265625" style="1"/>
    <col min="12784" max="12784" width="17.453125" style="1" customWidth="1"/>
    <col min="12785" max="12785" width="8.7265625" style="1"/>
    <col min="12786" max="12786" width="14.7265625" style="1" bestFit="1" customWidth="1"/>
    <col min="12787" max="13035" width="8.7265625" style="1"/>
    <col min="13036" max="13036" width="28.81640625" style="1" customWidth="1"/>
    <col min="13037" max="13037" width="24.7265625" style="1" customWidth="1"/>
    <col min="13038" max="13038" width="22.7265625" style="1" customWidth="1"/>
    <col min="13039" max="13039" width="8.7265625" style="1"/>
    <col min="13040" max="13040" width="17.453125" style="1" customWidth="1"/>
    <col min="13041" max="13041" width="8.7265625" style="1"/>
    <col min="13042" max="13042" width="14.7265625" style="1" bestFit="1" customWidth="1"/>
    <col min="13043" max="13291" width="8.7265625" style="1"/>
    <col min="13292" max="13292" width="28.81640625" style="1" customWidth="1"/>
    <col min="13293" max="13293" width="24.7265625" style="1" customWidth="1"/>
    <col min="13294" max="13294" width="22.7265625" style="1" customWidth="1"/>
    <col min="13295" max="13295" width="8.7265625" style="1"/>
    <col min="13296" max="13296" width="17.453125" style="1" customWidth="1"/>
    <col min="13297" max="13297" width="8.7265625" style="1"/>
    <col min="13298" max="13298" width="14.7265625" style="1" bestFit="1" customWidth="1"/>
    <col min="13299" max="13547" width="8.7265625" style="1"/>
    <col min="13548" max="13548" width="28.81640625" style="1" customWidth="1"/>
    <col min="13549" max="13549" width="24.7265625" style="1" customWidth="1"/>
    <col min="13550" max="13550" width="22.7265625" style="1" customWidth="1"/>
    <col min="13551" max="13551" width="8.7265625" style="1"/>
    <col min="13552" max="13552" width="17.453125" style="1" customWidth="1"/>
    <col min="13553" max="13553" width="8.7265625" style="1"/>
    <col min="13554" max="13554" width="14.7265625" style="1" bestFit="1" customWidth="1"/>
    <col min="13555" max="13803" width="8.7265625" style="1"/>
    <col min="13804" max="13804" width="28.81640625" style="1" customWidth="1"/>
    <col min="13805" max="13805" width="24.7265625" style="1" customWidth="1"/>
    <col min="13806" max="13806" width="22.7265625" style="1" customWidth="1"/>
    <col min="13807" max="13807" width="8.7265625" style="1"/>
    <col min="13808" max="13808" width="17.453125" style="1" customWidth="1"/>
    <col min="13809" max="13809" width="8.7265625" style="1"/>
    <col min="13810" max="13810" width="14.7265625" style="1" bestFit="1" customWidth="1"/>
    <col min="13811" max="14059" width="8.7265625" style="1"/>
    <col min="14060" max="14060" width="28.81640625" style="1" customWidth="1"/>
    <col min="14061" max="14061" width="24.7265625" style="1" customWidth="1"/>
    <col min="14062" max="14062" width="22.7265625" style="1" customWidth="1"/>
    <col min="14063" max="14063" width="8.7265625" style="1"/>
    <col min="14064" max="14064" width="17.453125" style="1" customWidth="1"/>
    <col min="14065" max="14065" width="8.7265625" style="1"/>
    <col min="14066" max="14066" width="14.7265625" style="1" bestFit="1" customWidth="1"/>
    <col min="14067" max="14315" width="8.7265625" style="1"/>
    <col min="14316" max="14316" width="28.81640625" style="1" customWidth="1"/>
    <col min="14317" max="14317" width="24.7265625" style="1" customWidth="1"/>
    <col min="14318" max="14318" width="22.7265625" style="1" customWidth="1"/>
    <col min="14319" max="14319" width="8.7265625" style="1"/>
    <col min="14320" max="14320" width="17.453125" style="1" customWidth="1"/>
    <col min="14321" max="14321" width="8.7265625" style="1"/>
    <col min="14322" max="14322" width="14.7265625" style="1" bestFit="1" customWidth="1"/>
    <col min="14323" max="14571" width="8.7265625" style="1"/>
    <col min="14572" max="14572" width="28.81640625" style="1" customWidth="1"/>
    <col min="14573" max="14573" width="24.7265625" style="1" customWidth="1"/>
    <col min="14574" max="14574" width="22.7265625" style="1" customWidth="1"/>
    <col min="14575" max="14575" width="8.7265625" style="1"/>
    <col min="14576" max="14576" width="17.453125" style="1" customWidth="1"/>
    <col min="14577" max="14577" width="8.7265625" style="1"/>
    <col min="14578" max="14578" width="14.7265625" style="1" bestFit="1" customWidth="1"/>
    <col min="14579" max="14827" width="8.7265625" style="1"/>
    <col min="14828" max="14828" width="28.81640625" style="1" customWidth="1"/>
    <col min="14829" max="14829" width="24.7265625" style="1" customWidth="1"/>
    <col min="14830" max="14830" width="22.7265625" style="1" customWidth="1"/>
    <col min="14831" max="14831" width="8.7265625" style="1"/>
    <col min="14832" max="14832" width="17.453125" style="1" customWidth="1"/>
    <col min="14833" max="14833" width="8.7265625" style="1"/>
    <col min="14834" max="14834" width="14.7265625" style="1" bestFit="1" customWidth="1"/>
    <col min="14835" max="15083" width="8.7265625" style="1"/>
    <col min="15084" max="15084" width="28.81640625" style="1" customWidth="1"/>
    <col min="15085" max="15085" width="24.7265625" style="1" customWidth="1"/>
    <col min="15086" max="15086" width="22.7265625" style="1" customWidth="1"/>
    <col min="15087" max="15087" width="8.7265625" style="1"/>
    <col min="15088" max="15088" width="17.453125" style="1" customWidth="1"/>
    <col min="15089" max="15089" width="8.7265625" style="1"/>
    <col min="15090" max="15090" width="14.7265625" style="1" bestFit="1" customWidth="1"/>
    <col min="15091" max="15339" width="8.7265625" style="1"/>
    <col min="15340" max="15340" width="28.81640625" style="1" customWidth="1"/>
    <col min="15341" max="15341" width="24.7265625" style="1" customWidth="1"/>
    <col min="15342" max="15342" width="22.7265625" style="1" customWidth="1"/>
    <col min="15343" max="15343" width="8.7265625" style="1"/>
    <col min="15344" max="15344" width="17.453125" style="1" customWidth="1"/>
    <col min="15345" max="15345" width="8.7265625" style="1"/>
    <col min="15346" max="15346" width="14.7265625" style="1" bestFit="1" customWidth="1"/>
    <col min="15347" max="15595" width="8.7265625" style="1"/>
    <col min="15596" max="15596" width="28.81640625" style="1" customWidth="1"/>
    <col min="15597" max="15597" width="24.7265625" style="1" customWidth="1"/>
    <col min="15598" max="15598" width="22.7265625" style="1" customWidth="1"/>
    <col min="15599" max="15599" width="8.7265625" style="1"/>
    <col min="15600" max="15600" width="17.453125" style="1" customWidth="1"/>
    <col min="15601" max="15601" width="8.7265625" style="1"/>
    <col min="15602" max="15602" width="14.7265625" style="1" bestFit="1" customWidth="1"/>
    <col min="15603" max="15851" width="8.7265625" style="1"/>
    <col min="15852" max="15852" width="28.81640625" style="1" customWidth="1"/>
    <col min="15853" max="15853" width="24.7265625" style="1" customWidth="1"/>
    <col min="15854" max="15854" width="22.7265625" style="1" customWidth="1"/>
    <col min="15855" max="15855" width="8.7265625" style="1"/>
    <col min="15856" max="15856" width="17.453125" style="1" customWidth="1"/>
    <col min="15857" max="15857" width="8.7265625" style="1"/>
    <col min="15858" max="15858" width="14.7265625" style="1" bestFit="1" customWidth="1"/>
    <col min="15859" max="16107" width="8.7265625" style="1"/>
    <col min="16108" max="16108" width="28.81640625" style="1" customWidth="1"/>
    <col min="16109" max="16109" width="24.7265625" style="1" customWidth="1"/>
    <col min="16110" max="16110" width="22.7265625" style="1" customWidth="1"/>
    <col min="16111" max="16111" width="8.7265625" style="1"/>
    <col min="16112" max="16112" width="17.453125" style="1" customWidth="1"/>
    <col min="16113" max="16113" width="8.7265625" style="1"/>
    <col min="16114" max="16114" width="14.7265625" style="1" bestFit="1" customWidth="1"/>
    <col min="16115" max="16384" width="8.7265625" style="1"/>
  </cols>
  <sheetData>
    <row r="1" spans="1:14" ht="12.75" customHeight="1" x14ac:dyDescent="0.25">
      <c r="C1" s="1"/>
      <c r="D1" s="120"/>
      <c r="E1" s="445"/>
      <c r="F1" s="1"/>
      <c r="G1" s="1"/>
      <c r="H1" s="445"/>
      <c r="I1" s="3"/>
      <c r="J1" s="1"/>
      <c r="K1" s="445"/>
      <c r="L1" s="3"/>
      <c r="M1" s="3"/>
      <c r="N1" s="445"/>
    </row>
    <row r="2" spans="1:14" ht="12.75" customHeight="1" x14ac:dyDescent="0.35">
      <c r="B2" s="78" t="s">
        <v>25</v>
      </c>
      <c r="C2" s="1"/>
      <c r="D2" s="120"/>
      <c r="E2" s="3"/>
      <c r="F2" s="1"/>
      <c r="G2" s="1"/>
      <c r="H2" s="3"/>
      <c r="I2" s="3"/>
      <c r="J2" s="1"/>
      <c r="K2" s="1"/>
      <c r="L2" s="3"/>
      <c r="M2" s="3"/>
      <c r="N2" s="1"/>
    </row>
    <row r="3" spans="1:14" ht="12" customHeight="1" x14ac:dyDescent="0.25">
      <c r="C3" s="1"/>
      <c r="E3" s="158"/>
      <c r="F3" s="1"/>
      <c r="G3" s="1"/>
      <c r="H3" s="1"/>
      <c r="I3" s="1"/>
      <c r="J3" s="1"/>
      <c r="K3" s="1"/>
      <c r="L3" s="1"/>
      <c r="M3" s="1"/>
      <c r="N3" s="1"/>
    </row>
    <row r="4" spans="1:14" ht="15" customHeight="1" x14ac:dyDescent="0.3">
      <c r="B4" s="481" t="s">
        <v>439</v>
      </c>
      <c r="C4" s="481"/>
      <c r="D4" s="481"/>
      <c r="E4" s="481"/>
      <c r="F4" s="481"/>
      <c r="G4" s="481"/>
      <c r="H4" s="481"/>
      <c r="I4" s="481"/>
      <c r="J4" s="481"/>
      <c r="K4" s="481"/>
      <c r="L4" s="481"/>
      <c r="M4" s="481"/>
      <c r="N4" s="481"/>
    </row>
    <row r="5" spans="1:14" ht="12.75" customHeight="1" x14ac:dyDescent="0.25">
      <c r="B5" s="123"/>
      <c r="C5" s="124"/>
      <c r="D5" s="123"/>
      <c r="E5" s="123"/>
      <c r="F5" s="124"/>
      <c r="G5" s="125"/>
      <c r="H5" s="125"/>
      <c r="I5" s="124"/>
      <c r="J5" s="125"/>
      <c r="K5" s="125"/>
      <c r="L5" s="124"/>
      <c r="M5" s="125"/>
      <c r="N5" s="172"/>
    </row>
    <row r="6" spans="1:14" ht="15" customHeight="1" x14ac:dyDescent="0.3">
      <c r="B6" s="123"/>
      <c r="C6" s="124"/>
      <c r="D6" s="476" t="s">
        <v>4</v>
      </c>
      <c r="E6" s="476"/>
      <c r="F6" s="173"/>
      <c r="G6" s="490" t="s">
        <v>5</v>
      </c>
      <c r="H6" s="490"/>
      <c r="I6" s="173"/>
      <c r="J6" s="490" t="s">
        <v>26</v>
      </c>
      <c r="K6" s="490"/>
      <c r="L6" s="173"/>
      <c r="M6" s="490" t="s">
        <v>3</v>
      </c>
      <c r="N6" s="490"/>
    </row>
    <row r="7" spans="1:14" ht="15" customHeight="1" x14ac:dyDescent="0.25">
      <c r="B7" s="174"/>
      <c r="C7" s="128"/>
      <c r="D7" s="475" t="s">
        <v>280</v>
      </c>
      <c r="E7" s="475"/>
      <c r="F7" s="3"/>
      <c r="G7" s="475" t="s">
        <v>281</v>
      </c>
      <c r="H7" s="475"/>
      <c r="I7" s="3"/>
      <c r="J7" s="475" t="s">
        <v>278</v>
      </c>
      <c r="K7" s="475"/>
      <c r="L7" s="3"/>
      <c r="M7" s="475" t="s">
        <v>282</v>
      </c>
      <c r="N7" s="475"/>
    </row>
    <row r="8" spans="1:14" ht="22.5" customHeight="1" thickBot="1" x14ac:dyDescent="0.35">
      <c r="B8" s="175"/>
      <c r="C8" s="131"/>
      <c r="D8" s="132" t="s">
        <v>24</v>
      </c>
      <c r="E8" s="132" t="s">
        <v>2</v>
      </c>
      <c r="F8" s="131"/>
      <c r="G8" s="132" t="s">
        <v>24</v>
      </c>
      <c r="H8" s="132" t="s">
        <v>2</v>
      </c>
      <c r="I8" s="131"/>
      <c r="J8" s="132" t="s">
        <v>24</v>
      </c>
      <c r="K8" s="132" t="s">
        <v>2</v>
      </c>
      <c r="L8" s="131"/>
      <c r="M8" s="132" t="s">
        <v>24</v>
      </c>
      <c r="N8" s="132" t="s">
        <v>2</v>
      </c>
    </row>
    <row r="9" spans="1:14" s="177" customFormat="1" ht="10" customHeight="1" x14ac:dyDescent="0.35">
      <c r="A9" s="158"/>
      <c r="B9" s="131"/>
      <c r="C9" s="131"/>
      <c r="D9" s="176"/>
      <c r="E9" s="176"/>
      <c r="F9" s="131"/>
      <c r="G9" s="176"/>
      <c r="H9" s="176"/>
      <c r="I9" s="131"/>
      <c r="J9" s="176"/>
      <c r="K9" s="176"/>
      <c r="L9" s="131"/>
      <c r="M9" s="176"/>
      <c r="N9" s="176"/>
    </row>
    <row r="10" spans="1:14" ht="15" customHeight="1" x14ac:dyDescent="0.3">
      <c r="B10" s="70" t="s">
        <v>17</v>
      </c>
      <c r="C10" s="131"/>
      <c r="D10" s="72">
        <f>SUM(D11:D12)</f>
        <v>21</v>
      </c>
      <c r="E10" s="208">
        <f>D10/D10</f>
        <v>1</v>
      </c>
      <c r="F10" s="131"/>
      <c r="G10" s="72">
        <f>SUM(G11:G12)</f>
        <v>147</v>
      </c>
      <c r="H10" s="208">
        <f>G10/G10</f>
        <v>1</v>
      </c>
      <c r="I10" s="131"/>
      <c r="J10" s="72">
        <f>SUM(J11:J12)</f>
        <v>5</v>
      </c>
      <c r="K10" s="208">
        <f>J10/J10</f>
        <v>1</v>
      </c>
      <c r="L10" s="131"/>
      <c r="M10" s="72">
        <f>SUM(M11:M12)</f>
        <v>173</v>
      </c>
      <c r="N10" s="208">
        <f>M10/M10</f>
        <v>1</v>
      </c>
    </row>
    <row r="11" spans="1:14" ht="15" customHeight="1" x14ac:dyDescent="0.25">
      <c r="B11" s="268" t="s">
        <v>138</v>
      </c>
      <c r="C11" s="135"/>
      <c r="D11" s="169">
        <f>D15+D19+D23</f>
        <v>13</v>
      </c>
      <c r="E11" s="140">
        <f>D11/D10</f>
        <v>0.61904761904761907</v>
      </c>
      <c r="F11" s="135"/>
      <c r="G11" s="169">
        <f>G15+G19+G23</f>
        <v>45</v>
      </c>
      <c r="H11" s="140">
        <f>G11/G10</f>
        <v>0.30612244897959184</v>
      </c>
      <c r="I11" s="135"/>
      <c r="J11" s="169">
        <f>J15+J19+J23</f>
        <v>2</v>
      </c>
      <c r="K11" s="140">
        <f>J11/J10</f>
        <v>0.4</v>
      </c>
      <c r="L11" s="135"/>
      <c r="M11" s="169">
        <f>M15+M19+M23</f>
        <v>60</v>
      </c>
      <c r="N11" s="140">
        <f>M11/M10</f>
        <v>0.34682080924855491</v>
      </c>
    </row>
    <row r="12" spans="1:14" ht="15" customHeight="1" x14ac:dyDescent="0.25">
      <c r="B12" s="270" t="s">
        <v>139</v>
      </c>
      <c r="C12" s="271"/>
      <c r="D12" s="246">
        <f>D16+D20+D24</f>
        <v>8</v>
      </c>
      <c r="E12" s="227">
        <f>D12/D10</f>
        <v>0.38095238095238093</v>
      </c>
      <c r="F12" s="271"/>
      <c r="G12" s="246">
        <f>G16+G20+G24</f>
        <v>102</v>
      </c>
      <c r="H12" s="227">
        <f>G12/G10</f>
        <v>0.69387755102040816</v>
      </c>
      <c r="I12" s="271"/>
      <c r="J12" s="246">
        <f>J16+J20+J24</f>
        <v>3</v>
      </c>
      <c r="K12" s="227">
        <f>J12/J10</f>
        <v>0.6</v>
      </c>
      <c r="L12" s="271"/>
      <c r="M12" s="246">
        <f>M16+M20+M24</f>
        <v>113</v>
      </c>
      <c r="N12" s="227">
        <f>M12/M10</f>
        <v>0.65317919075144504</v>
      </c>
    </row>
    <row r="13" spans="1:14" s="177" customFormat="1" ht="10" customHeight="1" x14ac:dyDescent="0.35">
      <c r="A13" s="158"/>
      <c r="B13" s="131"/>
      <c r="C13" s="131"/>
      <c r="D13" s="176"/>
      <c r="E13" s="176"/>
      <c r="F13" s="131"/>
      <c r="G13" s="176"/>
      <c r="H13" s="176"/>
      <c r="I13" s="131"/>
      <c r="J13" s="176"/>
      <c r="K13" s="176"/>
      <c r="L13" s="131"/>
      <c r="M13" s="176"/>
      <c r="N13" s="176"/>
    </row>
    <row r="14" spans="1:14" ht="15" customHeight="1" x14ac:dyDescent="0.25">
      <c r="B14" s="71" t="s">
        <v>143</v>
      </c>
      <c r="C14" s="271"/>
      <c r="D14" s="72">
        <f>SUM(D15:D16)</f>
        <v>7</v>
      </c>
      <c r="E14" s="208">
        <f>D14/D10</f>
        <v>0.33333333333333331</v>
      </c>
      <c r="F14" s="287"/>
      <c r="G14" s="72">
        <f>SUM(G15:G16)</f>
        <v>29</v>
      </c>
      <c r="H14" s="208">
        <f>G14/G10</f>
        <v>0.19727891156462585</v>
      </c>
      <c r="I14" s="287"/>
      <c r="J14" s="72">
        <f>SUM(J15:J16)</f>
        <v>2</v>
      </c>
      <c r="K14" s="208">
        <f>J14/J10</f>
        <v>0.4</v>
      </c>
      <c r="L14" s="287"/>
      <c r="M14" s="72">
        <f>SUM(M15:M16)</f>
        <v>38</v>
      </c>
      <c r="N14" s="208">
        <f>M14/M10</f>
        <v>0.21965317919075145</v>
      </c>
    </row>
    <row r="15" spans="1:14" ht="15" customHeight="1" x14ac:dyDescent="0.25">
      <c r="B15" s="268" t="s">
        <v>138</v>
      </c>
      <c r="C15" s="271"/>
      <c r="D15" s="139">
        <v>7</v>
      </c>
      <c r="E15" s="140">
        <f>D15/D14</f>
        <v>1</v>
      </c>
      <c r="F15" s="271"/>
      <c r="G15" s="141">
        <v>24</v>
      </c>
      <c r="H15" s="140">
        <f>G15/G14</f>
        <v>0.82758620689655171</v>
      </c>
      <c r="I15" s="271"/>
      <c r="J15" s="139">
        <v>2</v>
      </c>
      <c r="K15" s="140">
        <f>J15/$J$14</f>
        <v>1</v>
      </c>
      <c r="L15" s="271"/>
      <c r="M15" s="169">
        <f>SUM(D15,G15,J15)</f>
        <v>33</v>
      </c>
      <c r="N15" s="140">
        <f>M15/M14</f>
        <v>0.86842105263157898</v>
      </c>
    </row>
    <row r="16" spans="1:14" ht="15" customHeight="1" x14ac:dyDescent="0.25">
      <c r="B16" s="270" t="s">
        <v>139</v>
      </c>
      <c r="C16" s="271"/>
      <c r="D16" s="226">
        <v>0</v>
      </c>
      <c r="E16" s="227">
        <f>D16/D14</f>
        <v>0</v>
      </c>
      <c r="F16" s="271"/>
      <c r="G16" s="228">
        <v>5</v>
      </c>
      <c r="H16" s="227">
        <f>G16/G14</f>
        <v>0.17241379310344829</v>
      </c>
      <c r="I16" s="271"/>
      <c r="J16" s="226">
        <v>0</v>
      </c>
      <c r="K16" s="227">
        <f>J16/$J$14</f>
        <v>0</v>
      </c>
      <c r="L16" s="271"/>
      <c r="M16" s="226">
        <f>SUM(D16,G16,J16)</f>
        <v>5</v>
      </c>
      <c r="N16" s="227">
        <f>M16/M14</f>
        <v>0.13157894736842105</v>
      </c>
    </row>
    <row r="17" spans="1:14" s="177" customFormat="1" ht="10" customHeight="1" x14ac:dyDescent="0.35">
      <c r="A17" s="158"/>
      <c r="B17" s="131"/>
      <c r="C17" s="131"/>
      <c r="D17" s="176"/>
      <c r="E17" s="176"/>
      <c r="F17" s="131"/>
      <c r="G17" s="176"/>
      <c r="H17" s="176"/>
      <c r="I17" s="131"/>
      <c r="J17" s="176"/>
      <c r="K17" s="176"/>
      <c r="L17" s="131"/>
      <c r="M17" s="176"/>
      <c r="N17" s="176"/>
    </row>
    <row r="18" spans="1:14" ht="15" customHeight="1" x14ac:dyDescent="0.25">
      <c r="B18" s="71" t="s">
        <v>180</v>
      </c>
      <c r="C18" s="271"/>
      <c r="D18" s="72">
        <f>SUM(D19:D20)</f>
        <v>4</v>
      </c>
      <c r="E18" s="208">
        <f>D18/D10</f>
        <v>0.19047619047619047</v>
      </c>
      <c r="F18" s="287"/>
      <c r="G18" s="72">
        <f>SUM(G19:G20)</f>
        <v>5</v>
      </c>
      <c r="H18" s="208">
        <f>G18/G10</f>
        <v>3.4013605442176874E-2</v>
      </c>
      <c r="I18" s="287"/>
      <c r="J18" s="72">
        <f>SUM(J19:J20)</f>
        <v>0</v>
      </c>
      <c r="K18" s="208">
        <f>J18/J10</f>
        <v>0</v>
      </c>
      <c r="L18" s="287"/>
      <c r="M18" s="72">
        <f>SUM(M19:M20)</f>
        <v>9</v>
      </c>
      <c r="N18" s="208">
        <f>M18/M10</f>
        <v>5.2023121387283239E-2</v>
      </c>
    </row>
    <row r="19" spans="1:14" ht="15" customHeight="1" x14ac:dyDescent="0.25">
      <c r="B19" s="268" t="s">
        <v>138</v>
      </c>
      <c r="C19" s="271"/>
      <c r="D19" s="139">
        <v>4</v>
      </c>
      <c r="E19" s="140">
        <f>IFERROR(D19/$D$18,0)</f>
        <v>1</v>
      </c>
      <c r="F19" s="271"/>
      <c r="G19" s="141">
        <v>5</v>
      </c>
      <c r="H19" s="140">
        <f>G19/G18</f>
        <v>1</v>
      </c>
      <c r="I19" s="271"/>
      <c r="J19" s="139">
        <v>0</v>
      </c>
      <c r="K19" s="140">
        <f>IFERROR(J19/$J$18,0)</f>
        <v>0</v>
      </c>
      <c r="L19" s="271"/>
      <c r="M19" s="169">
        <f>SUM(D19,G19,J19)</f>
        <v>9</v>
      </c>
      <c r="N19" s="140">
        <f>M19/M18</f>
        <v>1</v>
      </c>
    </row>
    <row r="20" spans="1:14" ht="15" customHeight="1" x14ac:dyDescent="0.25">
      <c r="B20" s="270" t="s">
        <v>139</v>
      </c>
      <c r="C20" s="271"/>
      <c r="D20" s="226">
        <v>0</v>
      </c>
      <c r="E20" s="227">
        <f>IFERROR(D20/$D$18,0)</f>
        <v>0</v>
      </c>
      <c r="F20" s="271"/>
      <c r="G20" s="228">
        <v>0</v>
      </c>
      <c r="H20" s="227">
        <f>G20/G18</f>
        <v>0</v>
      </c>
      <c r="I20" s="271"/>
      <c r="J20" s="226">
        <v>0</v>
      </c>
      <c r="K20" s="227">
        <f>IFERROR(J20/$J$18,0)</f>
        <v>0</v>
      </c>
      <c r="L20" s="271"/>
      <c r="M20" s="226">
        <f>SUM(D20,G20,J20)</f>
        <v>0</v>
      </c>
      <c r="N20" s="227">
        <f>M20/M18</f>
        <v>0</v>
      </c>
    </row>
    <row r="21" spans="1:14" s="177" customFormat="1" ht="10" customHeight="1" x14ac:dyDescent="0.35">
      <c r="A21" s="158"/>
      <c r="B21" s="131"/>
      <c r="C21" s="131"/>
      <c r="D21" s="176"/>
      <c r="E21" s="176"/>
      <c r="F21" s="131"/>
      <c r="G21" s="176"/>
      <c r="H21" s="176"/>
      <c r="I21" s="131"/>
      <c r="J21" s="176"/>
      <c r="K21" s="176"/>
      <c r="L21" s="131"/>
      <c r="M21" s="176"/>
      <c r="N21" s="176"/>
    </row>
    <row r="22" spans="1:14" ht="15" customHeight="1" x14ac:dyDescent="0.25">
      <c r="B22" s="71" t="s">
        <v>181</v>
      </c>
      <c r="C22" s="271"/>
      <c r="D22" s="72">
        <f>SUM(D23:D24)</f>
        <v>10</v>
      </c>
      <c r="E22" s="208">
        <f>D22/D10</f>
        <v>0.47619047619047616</v>
      </c>
      <c r="F22" s="287"/>
      <c r="G22" s="72">
        <f>SUM(G23:G24)</f>
        <v>113</v>
      </c>
      <c r="H22" s="208">
        <f>G22/G10</f>
        <v>0.76870748299319724</v>
      </c>
      <c r="I22" s="287"/>
      <c r="J22" s="72">
        <f>SUM(J23:J24)</f>
        <v>3</v>
      </c>
      <c r="K22" s="208">
        <f>J22/J10</f>
        <v>0.6</v>
      </c>
      <c r="L22" s="287"/>
      <c r="M22" s="72">
        <f>SUM(M23:M24)</f>
        <v>126</v>
      </c>
      <c r="N22" s="208">
        <f>M22/M10</f>
        <v>0.72832369942196529</v>
      </c>
    </row>
    <row r="23" spans="1:14" ht="15" customHeight="1" x14ac:dyDescent="0.25">
      <c r="B23" s="268" t="s">
        <v>138</v>
      </c>
      <c r="C23" s="271"/>
      <c r="D23" s="139">
        <v>2</v>
      </c>
      <c r="E23" s="140">
        <f>D23/D22</f>
        <v>0.2</v>
      </c>
      <c r="F23" s="271"/>
      <c r="G23" s="141">
        <v>16</v>
      </c>
      <c r="H23" s="140">
        <f>G23/G22</f>
        <v>0.1415929203539823</v>
      </c>
      <c r="I23" s="271"/>
      <c r="J23" s="139">
        <v>0</v>
      </c>
      <c r="K23" s="140">
        <f>J23/J22</f>
        <v>0</v>
      </c>
      <c r="L23" s="271"/>
      <c r="M23" s="169">
        <f>SUM(D23,G23,J23)</f>
        <v>18</v>
      </c>
      <c r="N23" s="140">
        <f>M23/M22</f>
        <v>0.14285714285714285</v>
      </c>
    </row>
    <row r="24" spans="1:14" ht="15" customHeight="1" thickBot="1" x14ac:dyDescent="0.3">
      <c r="B24" s="381" t="s">
        <v>139</v>
      </c>
      <c r="C24" s="382"/>
      <c r="D24" s="383">
        <v>8</v>
      </c>
      <c r="E24" s="384">
        <f>D24/D22</f>
        <v>0.8</v>
      </c>
      <c r="F24" s="382"/>
      <c r="G24" s="385">
        <v>97</v>
      </c>
      <c r="H24" s="384">
        <f>G24/G22</f>
        <v>0.8584070796460177</v>
      </c>
      <c r="I24" s="382"/>
      <c r="J24" s="383">
        <v>3</v>
      </c>
      <c r="K24" s="384">
        <f>J24/J22</f>
        <v>1</v>
      </c>
      <c r="L24" s="382"/>
      <c r="M24" s="383">
        <f>SUM(D24,G24,J24)</f>
        <v>108</v>
      </c>
      <c r="N24" s="384">
        <f>M24/M22</f>
        <v>0.8571428571428571</v>
      </c>
    </row>
    <row r="25" spans="1:14" ht="12" customHeight="1" thickTop="1" x14ac:dyDescent="0.25">
      <c r="C25" s="1"/>
      <c r="D25" s="120"/>
      <c r="E25" s="155"/>
      <c r="F25" s="156"/>
      <c r="G25" s="156"/>
      <c r="H25" s="155"/>
      <c r="I25" s="155"/>
      <c r="J25" s="156"/>
      <c r="K25" s="156"/>
      <c r="L25" s="79"/>
      <c r="M25" s="79"/>
      <c r="N25" s="1"/>
    </row>
    <row r="26" spans="1:14" ht="12" customHeight="1" x14ac:dyDescent="0.25">
      <c r="C26" s="1"/>
      <c r="D26" s="120"/>
      <c r="E26" s="155"/>
      <c r="F26" s="156"/>
      <c r="G26" s="156"/>
      <c r="H26" s="155"/>
      <c r="I26" s="155"/>
      <c r="J26" s="156"/>
      <c r="K26" s="156"/>
      <c r="L26" s="79"/>
      <c r="M26" s="79"/>
      <c r="N26" s="1"/>
    </row>
    <row r="27" spans="1:14" ht="12" customHeight="1" x14ac:dyDescent="0.25">
      <c r="B27" s="471" t="s">
        <v>203</v>
      </c>
      <c r="C27" s="471"/>
      <c r="D27" s="471"/>
      <c r="E27" s="471"/>
      <c r="F27" s="471"/>
      <c r="G27" s="471"/>
      <c r="H27" s="471"/>
      <c r="I27" s="471"/>
      <c r="J27" s="471"/>
      <c r="K27" s="471"/>
      <c r="L27" s="471"/>
      <c r="M27" s="471"/>
      <c r="N27" s="1"/>
    </row>
    <row r="28" spans="1:14" ht="12" customHeight="1" x14ac:dyDescent="0.25">
      <c r="B28" s="157" t="s">
        <v>46</v>
      </c>
      <c r="C28" s="1"/>
      <c r="D28" s="120"/>
      <c r="E28" s="157"/>
      <c r="F28" s="157"/>
      <c r="G28" s="158"/>
      <c r="H28" s="157"/>
      <c r="I28" s="157"/>
      <c r="J28" s="157"/>
      <c r="K28" s="158"/>
      <c r="L28" s="107"/>
      <c r="M28" s="107"/>
      <c r="N28" s="1"/>
    </row>
    <row r="29" spans="1:14" ht="12" customHeight="1" x14ac:dyDescent="0.25">
      <c r="B29" s="159" t="s">
        <v>47</v>
      </c>
      <c r="C29" s="1"/>
      <c r="D29" s="120"/>
      <c r="E29" s="159"/>
      <c r="F29" s="159"/>
      <c r="G29" s="158"/>
      <c r="H29" s="159"/>
      <c r="I29" s="159"/>
      <c r="J29" s="159"/>
      <c r="K29" s="158"/>
      <c r="L29" s="107"/>
      <c r="M29" s="107"/>
      <c r="N29" s="1"/>
    </row>
    <row r="30" spans="1:14" ht="12" customHeight="1" x14ac:dyDescent="0.25">
      <c r="B30" s="288"/>
      <c r="C30" s="1"/>
      <c r="D30" s="120"/>
      <c r="E30" s="107"/>
      <c r="F30" s="107"/>
      <c r="G30" s="107"/>
      <c r="H30" s="107"/>
      <c r="I30" s="107"/>
      <c r="J30" s="107"/>
      <c r="K30" s="107"/>
      <c r="L30" s="107"/>
      <c r="M30" s="107"/>
      <c r="N30" s="1"/>
    </row>
    <row r="31" spans="1:14" ht="12" customHeight="1" x14ac:dyDescent="0.25">
      <c r="B31" s="473" t="s">
        <v>335</v>
      </c>
      <c r="C31" s="473"/>
      <c r="D31" s="473"/>
      <c r="E31" s="473"/>
      <c r="F31" s="473"/>
      <c r="G31" s="473"/>
      <c r="H31" s="473"/>
      <c r="I31" s="473"/>
      <c r="J31" s="473"/>
      <c r="K31" s="473"/>
      <c r="L31" s="473"/>
      <c r="M31" s="473"/>
      <c r="N31" s="1"/>
    </row>
    <row r="32" spans="1:14" ht="12.5" x14ac:dyDescent="0.25">
      <c r="C32" s="1"/>
      <c r="E32" s="158"/>
      <c r="F32" s="1"/>
      <c r="G32" s="1"/>
      <c r="H32" s="1"/>
      <c r="I32" s="1"/>
      <c r="J32" s="1"/>
      <c r="K32" s="1"/>
      <c r="L32" s="1"/>
      <c r="M32" s="1"/>
      <c r="N32" s="1"/>
    </row>
    <row r="33" spans="5:5" s="1" customFormat="1" ht="12" customHeight="1" x14ac:dyDescent="0.25">
      <c r="E33" s="158"/>
    </row>
  </sheetData>
  <customSheetViews>
    <customSheetView guid="{2806289E-E2A8-4B9B-A15C-380DC7171E03}" showPageBreaks="1" showGridLines="0" view="pageLayout">
      <selection activeCell="J14" sqref="J14"/>
      <pageMargins left="0.75" right="0.75" top="0.75" bottom="0.75" header="0.5" footer="0.5"/>
      <pageSetup orientation="landscape" r:id="rId1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  <customSheetView guid="{F3B5803E-F644-4017-98FB-3DB746882656}" showPageBreaks="1" showGridLines="0" view="pageLayout">
      <selection activeCell="D29" sqref="D29"/>
      <pageMargins left="0.75" right="0.75" top="0.75" bottom="0.75" header="0.5" footer="0.5"/>
      <pageSetup orientation="landscape" r:id="rId2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</customSheetViews>
  <mergeCells count="11">
    <mergeCell ref="B31:M31"/>
    <mergeCell ref="B4:N4"/>
    <mergeCell ref="D6:E6"/>
    <mergeCell ref="G6:H6"/>
    <mergeCell ref="J6:K6"/>
    <mergeCell ref="M6:N6"/>
    <mergeCell ref="D7:E7"/>
    <mergeCell ref="G7:H7"/>
    <mergeCell ref="J7:K7"/>
    <mergeCell ref="M7:N7"/>
    <mergeCell ref="B27:M27"/>
  </mergeCells>
  <hyperlinks>
    <hyperlink ref="B2" location="ToC!A1" display="Table of Contents" xr:uid="{E412C906-E1AD-46BF-A290-E7D68DD4B3E6}"/>
  </hyperlinks>
  <pageMargins left="0.75" right="0.75" top="0.75" bottom="0.75" header="0.5" footer="0.5"/>
  <pageSetup orientation="landscape" r:id="rId3"/>
  <headerFooter>
    <oddHeader>&amp;L&amp;"Arial,Italic"&amp;10ADEA Survey of Allied Dental Program Directors, 2018 Summary and Results</oddHeader>
    <oddFooter>&amp;L&amp;"Arial,Regular"&amp;10July 2019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N35"/>
  <sheetViews>
    <sheetView showGridLines="0" zoomScaleNormal="100" workbookViewId="0"/>
  </sheetViews>
  <sheetFormatPr defaultColWidth="8.7265625" defaultRowHeight="15" customHeight="1" x14ac:dyDescent="0.25"/>
  <cols>
    <col min="1" max="1" width="2.26953125" style="1" customWidth="1"/>
    <col min="2" max="2" width="37.7265625" style="1" customWidth="1"/>
    <col min="3" max="3" width="2" style="120" customWidth="1"/>
    <col min="4" max="5" width="8.26953125" style="1" customWidth="1"/>
    <col min="6" max="6" width="1.453125" style="120" customWidth="1"/>
    <col min="7" max="8" width="8.26953125" style="2" customWidth="1"/>
    <col min="9" max="9" width="1.453125" style="120" customWidth="1"/>
    <col min="10" max="11" width="8.26953125" style="2" customWidth="1"/>
    <col min="12" max="12" width="1.7265625" style="120" customWidth="1"/>
    <col min="13" max="14" width="8.26953125" style="2" customWidth="1"/>
    <col min="15" max="15" width="8.7265625" style="1"/>
    <col min="16" max="16" width="8.7265625" style="1" customWidth="1"/>
    <col min="17" max="236" width="8.7265625" style="1"/>
    <col min="237" max="237" width="28.81640625" style="1" customWidth="1"/>
    <col min="238" max="238" width="24.7265625" style="1" customWidth="1"/>
    <col min="239" max="239" width="22.7265625" style="1" customWidth="1"/>
    <col min="240" max="240" width="8.7265625" style="1"/>
    <col min="241" max="241" width="17.453125" style="1" customWidth="1"/>
    <col min="242" max="242" width="8.7265625" style="1"/>
    <col min="243" max="243" width="14.7265625" style="1" bestFit="1" customWidth="1"/>
    <col min="244" max="492" width="8.7265625" style="1"/>
    <col min="493" max="493" width="28.81640625" style="1" customWidth="1"/>
    <col min="494" max="494" width="24.7265625" style="1" customWidth="1"/>
    <col min="495" max="495" width="22.7265625" style="1" customWidth="1"/>
    <col min="496" max="496" width="8.7265625" style="1"/>
    <col min="497" max="497" width="17.453125" style="1" customWidth="1"/>
    <col min="498" max="498" width="8.7265625" style="1"/>
    <col min="499" max="499" width="14.7265625" style="1" bestFit="1" customWidth="1"/>
    <col min="500" max="748" width="8.7265625" style="1"/>
    <col min="749" max="749" width="28.81640625" style="1" customWidth="1"/>
    <col min="750" max="750" width="24.7265625" style="1" customWidth="1"/>
    <col min="751" max="751" width="22.7265625" style="1" customWidth="1"/>
    <col min="752" max="752" width="8.7265625" style="1"/>
    <col min="753" max="753" width="17.453125" style="1" customWidth="1"/>
    <col min="754" max="754" width="8.7265625" style="1"/>
    <col min="755" max="755" width="14.7265625" style="1" bestFit="1" customWidth="1"/>
    <col min="756" max="1004" width="8.7265625" style="1"/>
    <col min="1005" max="1005" width="28.81640625" style="1" customWidth="1"/>
    <col min="1006" max="1006" width="24.7265625" style="1" customWidth="1"/>
    <col min="1007" max="1007" width="22.7265625" style="1" customWidth="1"/>
    <col min="1008" max="1008" width="8.7265625" style="1"/>
    <col min="1009" max="1009" width="17.453125" style="1" customWidth="1"/>
    <col min="1010" max="1010" width="8.7265625" style="1"/>
    <col min="1011" max="1011" width="14.7265625" style="1" bestFit="1" customWidth="1"/>
    <col min="1012" max="1260" width="8.7265625" style="1"/>
    <col min="1261" max="1261" width="28.81640625" style="1" customWidth="1"/>
    <col min="1262" max="1262" width="24.7265625" style="1" customWidth="1"/>
    <col min="1263" max="1263" width="22.7265625" style="1" customWidth="1"/>
    <col min="1264" max="1264" width="8.7265625" style="1"/>
    <col min="1265" max="1265" width="17.453125" style="1" customWidth="1"/>
    <col min="1266" max="1266" width="8.7265625" style="1"/>
    <col min="1267" max="1267" width="14.7265625" style="1" bestFit="1" customWidth="1"/>
    <col min="1268" max="1516" width="8.7265625" style="1"/>
    <col min="1517" max="1517" width="28.81640625" style="1" customWidth="1"/>
    <col min="1518" max="1518" width="24.7265625" style="1" customWidth="1"/>
    <col min="1519" max="1519" width="22.7265625" style="1" customWidth="1"/>
    <col min="1520" max="1520" width="8.7265625" style="1"/>
    <col min="1521" max="1521" width="17.453125" style="1" customWidth="1"/>
    <col min="1522" max="1522" width="8.7265625" style="1"/>
    <col min="1523" max="1523" width="14.7265625" style="1" bestFit="1" customWidth="1"/>
    <col min="1524" max="1772" width="8.7265625" style="1"/>
    <col min="1773" max="1773" width="28.81640625" style="1" customWidth="1"/>
    <col min="1774" max="1774" width="24.7265625" style="1" customWidth="1"/>
    <col min="1775" max="1775" width="22.7265625" style="1" customWidth="1"/>
    <col min="1776" max="1776" width="8.7265625" style="1"/>
    <col min="1777" max="1777" width="17.453125" style="1" customWidth="1"/>
    <col min="1778" max="1778" width="8.7265625" style="1"/>
    <col min="1779" max="1779" width="14.7265625" style="1" bestFit="1" customWidth="1"/>
    <col min="1780" max="2028" width="8.7265625" style="1"/>
    <col min="2029" max="2029" width="28.81640625" style="1" customWidth="1"/>
    <col min="2030" max="2030" width="24.7265625" style="1" customWidth="1"/>
    <col min="2031" max="2031" width="22.7265625" style="1" customWidth="1"/>
    <col min="2032" max="2032" width="8.7265625" style="1"/>
    <col min="2033" max="2033" width="17.453125" style="1" customWidth="1"/>
    <col min="2034" max="2034" width="8.7265625" style="1"/>
    <col min="2035" max="2035" width="14.7265625" style="1" bestFit="1" customWidth="1"/>
    <col min="2036" max="2284" width="8.7265625" style="1"/>
    <col min="2285" max="2285" width="28.81640625" style="1" customWidth="1"/>
    <col min="2286" max="2286" width="24.7265625" style="1" customWidth="1"/>
    <col min="2287" max="2287" width="22.7265625" style="1" customWidth="1"/>
    <col min="2288" max="2288" width="8.7265625" style="1"/>
    <col min="2289" max="2289" width="17.453125" style="1" customWidth="1"/>
    <col min="2290" max="2290" width="8.7265625" style="1"/>
    <col min="2291" max="2291" width="14.7265625" style="1" bestFit="1" customWidth="1"/>
    <col min="2292" max="2540" width="8.7265625" style="1"/>
    <col min="2541" max="2541" width="28.81640625" style="1" customWidth="1"/>
    <col min="2542" max="2542" width="24.7265625" style="1" customWidth="1"/>
    <col min="2543" max="2543" width="22.7265625" style="1" customWidth="1"/>
    <col min="2544" max="2544" width="8.7265625" style="1"/>
    <col min="2545" max="2545" width="17.453125" style="1" customWidth="1"/>
    <col min="2546" max="2546" width="8.7265625" style="1"/>
    <col min="2547" max="2547" width="14.7265625" style="1" bestFit="1" customWidth="1"/>
    <col min="2548" max="2796" width="8.7265625" style="1"/>
    <col min="2797" max="2797" width="28.81640625" style="1" customWidth="1"/>
    <col min="2798" max="2798" width="24.7265625" style="1" customWidth="1"/>
    <col min="2799" max="2799" width="22.7265625" style="1" customWidth="1"/>
    <col min="2800" max="2800" width="8.7265625" style="1"/>
    <col min="2801" max="2801" width="17.453125" style="1" customWidth="1"/>
    <col min="2802" max="2802" width="8.7265625" style="1"/>
    <col min="2803" max="2803" width="14.7265625" style="1" bestFit="1" customWidth="1"/>
    <col min="2804" max="3052" width="8.7265625" style="1"/>
    <col min="3053" max="3053" width="28.81640625" style="1" customWidth="1"/>
    <col min="3054" max="3054" width="24.7265625" style="1" customWidth="1"/>
    <col min="3055" max="3055" width="22.7265625" style="1" customWidth="1"/>
    <col min="3056" max="3056" width="8.7265625" style="1"/>
    <col min="3057" max="3057" width="17.453125" style="1" customWidth="1"/>
    <col min="3058" max="3058" width="8.7265625" style="1"/>
    <col min="3059" max="3059" width="14.7265625" style="1" bestFit="1" customWidth="1"/>
    <col min="3060" max="3308" width="8.7265625" style="1"/>
    <col min="3309" max="3309" width="28.81640625" style="1" customWidth="1"/>
    <col min="3310" max="3310" width="24.7265625" style="1" customWidth="1"/>
    <col min="3311" max="3311" width="22.7265625" style="1" customWidth="1"/>
    <col min="3312" max="3312" width="8.7265625" style="1"/>
    <col min="3313" max="3313" width="17.453125" style="1" customWidth="1"/>
    <col min="3314" max="3314" width="8.7265625" style="1"/>
    <col min="3315" max="3315" width="14.7265625" style="1" bestFit="1" customWidth="1"/>
    <col min="3316" max="3564" width="8.7265625" style="1"/>
    <col min="3565" max="3565" width="28.81640625" style="1" customWidth="1"/>
    <col min="3566" max="3566" width="24.7265625" style="1" customWidth="1"/>
    <col min="3567" max="3567" width="22.7265625" style="1" customWidth="1"/>
    <col min="3568" max="3568" width="8.7265625" style="1"/>
    <col min="3569" max="3569" width="17.453125" style="1" customWidth="1"/>
    <col min="3570" max="3570" width="8.7265625" style="1"/>
    <col min="3571" max="3571" width="14.7265625" style="1" bestFit="1" customWidth="1"/>
    <col min="3572" max="3820" width="8.7265625" style="1"/>
    <col min="3821" max="3821" width="28.81640625" style="1" customWidth="1"/>
    <col min="3822" max="3822" width="24.7265625" style="1" customWidth="1"/>
    <col min="3823" max="3823" width="22.7265625" style="1" customWidth="1"/>
    <col min="3824" max="3824" width="8.7265625" style="1"/>
    <col min="3825" max="3825" width="17.453125" style="1" customWidth="1"/>
    <col min="3826" max="3826" width="8.7265625" style="1"/>
    <col min="3827" max="3827" width="14.7265625" style="1" bestFit="1" customWidth="1"/>
    <col min="3828" max="4076" width="8.7265625" style="1"/>
    <col min="4077" max="4077" width="28.81640625" style="1" customWidth="1"/>
    <col min="4078" max="4078" width="24.7265625" style="1" customWidth="1"/>
    <col min="4079" max="4079" width="22.7265625" style="1" customWidth="1"/>
    <col min="4080" max="4080" width="8.7265625" style="1"/>
    <col min="4081" max="4081" width="17.453125" style="1" customWidth="1"/>
    <col min="4082" max="4082" width="8.7265625" style="1"/>
    <col min="4083" max="4083" width="14.7265625" style="1" bestFit="1" customWidth="1"/>
    <col min="4084" max="4332" width="8.7265625" style="1"/>
    <col min="4333" max="4333" width="28.81640625" style="1" customWidth="1"/>
    <col min="4334" max="4334" width="24.7265625" style="1" customWidth="1"/>
    <col min="4335" max="4335" width="22.7265625" style="1" customWidth="1"/>
    <col min="4336" max="4336" width="8.7265625" style="1"/>
    <col min="4337" max="4337" width="17.453125" style="1" customWidth="1"/>
    <col min="4338" max="4338" width="8.7265625" style="1"/>
    <col min="4339" max="4339" width="14.7265625" style="1" bestFit="1" customWidth="1"/>
    <col min="4340" max="4588" width="8.7265625" style="1"/>
    <col min="4589" max="4589" width="28.81640625" style="1" customWidth="1"/>
    <col min="4590" max="4590" width="24.7265625" style="1" customWidth="1"/>
    <col min="4591" max="4591" width="22.7265625" style="1" customWidth="1"/>
    <col min="4592" max="4592" width="8.7265625" style="1"/>
    <col min="4593" max="4593" width="17.453125" style="1" customWidth="1"/>
    <col min="4594" max="4594" width="8.7265625" style="1"/>
    <col min="4595" max="4595" width="14.7265625" style="1" bestFit="1" customWidth="1"/>
    <col min="4596" max="4844" width="8.7265625" style="1"/>
    <col min="4845" max="4845" width="28.81640625" style="1" customWidth="1"/>
    <col min="4846" max="4846" width="24.7265625" style="1" customWidth="1"/>
    <col min="4847" max="4847" width="22.7265625" style="1" customWidth="1"/>
    <col min="4848" max="4848" width="8.7265625" style="1"/>
    <col min="4849" max="4849" width="17.453125" style="1" customWidth="1"/>
    <col min="4850" max="4850" width="8.7265625" style="1"/>
    <col min="4851" max="4851" width="14.7265625" style="1" bestFit="1" customWidth="1"/>
    <col min="4852" max="5100" width="8.7265625" style="1"/>
    <col min="5101" max="5101" width="28.81640625" style="1" customWidth="1"/>
    <col min="5102" max="5102" width="24.7265625" style="1" customWidth="1"/>
    <col min="5103" max="5103" width="22.7265625" style="1" customWidth="1"/>
    <col min="5104" max="5104" width="8.7265625" style="1"/>
    <col min="5105" max="5105" width="17.453125" style="1" customWidth="1"/>
    <col min="5106" max="5106" width="8.7265625" style="1"/>
    <col min="5107" max="5107" width="14.7265625" style="1" bestFit="1" customWidth="1"/>
    <col min="5108" max="5356" width="8.7265625" style="1"/>
    <col min="5357" max="5357" width="28.81640625" style="1" customWidth="1"/>
    <col min="5358" max="5358" width="24.7265625" style="1" customWidth="1"/>
    <col min="5359" max="5359" width="22.7265625" style="1" customWidth="1"/>
    <col min="5360" max="5360" width="8.7265625" style="1"/>
    <col min="5361" max="5361" width="17.453125" style="1" customWidth="1"/>
    <col min="5362" max="5362" width="8.7265625" style="1"/>
    <col min="5363" max="5363" width="14.7265625" style="1" bestFit="1" customWidth="1"/>
    <col min="5364" max="5612" width="8.7265625" style="1"/>
    <col min="5613" max="5613" width="28.81640625" style="1" customWidth="1"/>
    <col min="5614" max="5614" width="24.7265625" style="1" customWidth="1"/>
    <col min="5615" max="5615" width="22.7265625" style="1" customWidth="1"/>
    <col min="5616" max="5616" width="8.7265625" style="1"/>
    <col min="5617" max="5617" width="17.453125" style="1" customWidth="1"/>
    <col min="5618" max="5618" width="8.7265625" style="1"/>
    <col min="5619" max="5619" width="14.7265625" style="1" bestFit="1" customWidth="1"/>
    <col min="5620" max="5868" width="8.7265625" style="1"/>
    <col min="5869" max="5869" width="28.81640625" style="1" customWidth="1"/>
    <col min="5870" max="5870" width="24.7265625" style="1" customWidth="1"/>
    <col min="5871" max="5871" width="22.7265625" style="1" customWidth="1"/>
    <col min="5872" max="5872" width="8.7265625" style="1"/>
    <col min="5873" max="5873" width="17.453125" style="1" customWidth="1"/>
    <col min="5874" max="5874" width="8.7265625" style="1"/>
    <col min="5875" max="5875" width="14.7265625" style="1" bestFit="1" customWidth="1"/>
    <col min="5876" max="6124" width="8.7265625" style="1"/>
    <col min="6125" max="6125" width="28.81640625" style="1" customWidth="1"/>
    <col min="6126" max="6126" width="24.7265625" style="1" customWidth="1"/>
    <col min="6127" max="6127" width="22.7265625" style="1" customWidth="1"/>
    <col min="6128" max="6128" width="8.7265625" style="1"/>
    <col min="6129" max="6129" width="17.453125" style="1" customWidth="1"/>
    <col min="6130" max="6130" width="8.7265625" style="1"/>
    <col min="6131" max="6131" width="14.7265625" style="1" bestFit="1" customWidth="1"/>
    <col min="6132" max="6380" width="8.7265625" style="1"/>
    <col min="6381" max="6381" width="28.81640625" style="1" customWidth="1"/>
    <col min="6382" max="6382" width="24.7265625" style="1" customWidth="1"/>
    <col min="6383" max="6383" width="22.7265625" style="1" customWidth="1"/>
    <col min="6384" max="6384" width="8.7265625" style="1"/>
    <col min="6385" max="6385" width="17.453125" style="1" customWidth="1"/>
    <col min="6386" max="6386" width="8.7265625" style="1"/>
    <col min="6387" max="6387" width="14.7265625" style="1" bestFit="1" customWidth="1"/>
    <col min="6388" max="6636" width="8.7265625" style="1"/>
    <col min="6637" max="6637" width="28.81640625" style="1" customWidth="1"/>
    <col min="6638" max="6638" width="24.7265625" style="1" customWidth="1"/>
    <col min="6639" max="6639" width="22.7265625" style="1" customWidth="1"/>
    <col min="6640" max="6640" width="8.7265625" style="1"/>
    <col min="6641" max="6641" width="17.453125" style="1" customWidth="1"/>
    <col min="6642" max="6642" width="8.7265625" style="1"/>
    <col min="6643" max="6643" width="14.7265625" style="1" bestFit="1" customWidth="1"/>
    <col min="6644" max="6892" width="8.7265625" style="1"/>
    <col min="6893" max="6893" width="28.81640625" style="1" customWidth="1"/>
    <col min="6894" max="6894" width="24.7265625" style="1" customWidth="1"/>
    <col min="6895" max="6895" width="22.7265625" style="1" customWidth="1"/>
    <col min="6896" max="6896" width="8.7265625" style="1"/>
    <col min="6897" max="6897" width="17.453125" style="1" customWidth="1"/>
    <col min="6898" max="6898" width="8.7265625" style="1"/>
    <col min="6899" max="6899" width="14.7265625" style="1" bestFit="1" customWidth="1"/>
    <col min="6900" max="7148" width="8.7265625" style="1"/>
    <col min="7149" max="7149" width="28.81640625" style="1" customWidth="1"/>
    <col min="7150" max="7150" width="24.7265625" style="1" customWidth="1"/>
    <col min="7151" max="7151" width="22.7265625" style="1" customWidth="1"/>
    <col min="7152" max="7152" width="8.7265625" style="1"/>
    <col min="7153" max="7153" width="17.453125" style="1" customWidth="1"/>
    <col min="7154" max="7154" width="8.7265625" style="1"/>
    <col min="7155" max="7155" width="14.7265625" style="1" bestFit="1" customWidth="1"/>
    <col min="7156" max="7404" width="8.7265625" style="1"/>
    <col min="7405" max="7405" width="28.81640625" style="1" customWidth="1"/>
    <col min="7406" max="7406" width="24.7265625" style="1" customWidth="1"/>
    <col min="7407" max="7407" width="22.7265625" style="1" customWidth="1"/>
    <col min="7408" max="7408" width="8.7265625" style="1"/>
    <col min="7409" max="7409" width="17.453125" style="1" customWidth="1"/>
    <col min="7410" max="7410" width="8.7265625" style="1"/>
    <col min="7411" max="7411" width="14.7265625" style="1" bestFit="1" customWidth="1"/>
    <col min="7412" max="7660" width="8.7265625" style="1"/>
    <col min="7661" max="7661" width="28.81640625" style="1" customWidth="1"/>
    <col min="7662" max="7662" width="24.7265625" style="1" customWidth="1"/>
    <col min="7663" max="7663" width="22.7265625" style="1" customWidth="1"/>
    <col min="7664" max="7664" width="8.7265625" style="1"/>
    <col min="7665" max="7665" width="17.453125" style="1" customWidth="1"/>
    <col min="7666" max="7666" width="8.7265625" style="1"/>
    <col min="7667" max="7667" width="14.7265625" style="1" bestFit="1" customWidth="1"/>
    <col min="7668" max="7916" width="8.7265625" style="1"/>
    <col min="7917" max="7917" width="28.81640625" style="1" customWidth="1"/>
    <col min="7918" max="7918" width="24.7265625" style="1" customWidth="1"/>
    <col min="7919" max="7919" width="22.7265625" style="1" customWidth="1"/>
    <col min="7920" max="7920" width="8.7265625" style="1"/>
    <col min="7921" max="7921" width="17.453125" style="1" customWidth="1"/>
    <col min="7922" max="7922" width="8.7265625" style="1"/>
    <col min="7923" max="7923" width="14.7265625" style="1" bestFit="1" customWidth="1"/>
    <col min="7924" max="8172" width="8.7265625" style="1"/>
    <col min="8173" max="8173" width="28.81640625" style="1" customWidth="1"/>
    <col min="8174" max="8174" width="24.7265625" style="1" customWidth="1"/>
    <col min="8175" max="8175" width="22.7265625" style="1" customWidth="1"/>
    <col min="8176" max="8176" width="8.7265625" style="1"/>
    <col min="8177" max="8177" width="17.453125" style="1" customWidth="1"/>
    <col min="8178" max="8178" width="8.7265625" style="1"/>
    <col min="8179" max="8179" width="14.7265625" style="1" bestFit="1" customWidth="1"/>
    <col min="8180" max="8428" width="8.7265625" style="1"/>
    <col min="8429" max="8429" width="28.81640625" style="1" customWidth="1"/>
    <col min="8430" max="8430" width="24.7265625" style="1" customWidth="1"/>
    <col min="8431" max="8431" width="22.7265625" style="1" customWidth="1"/>
    <col min="8432" max="8432" width="8.7265625" style="1"/>
    <col min="8433" max="8433" width="17.453125" style="1" customWidth="1"/>
    <col min="8434" max="8434" width="8.7265625" style="1"/>
    <col min="8435" max="8435" width="14.7265625" style="1" bestFit="1" customWidth="1"/>
    <col min="8436" max="8684" width="8.7265625" style="1"/>
    <col min="8685" max="8685" width="28.81640625" style="1" customWidth="1"/>
    <col min="8686" max="8686" width="24.7265625" style="1" customWidth="1"/>
    <col min="8687" max="8687" width="22.7265625" style="1" customWidth="1"/>
    <col min="8688" max="8688" width="8.7265625" style="1"/>
    <col min="8689" max="8689" width="17.453125" style="1" customWidth="1"/>
    <col min="8690" max="8690" width="8.7265625" style="1"/>
    <col min="8691" max="8691" width="14.7265625" style="1" bestFit="1" customWidth="1"/>
    <col min="8692" max="8940" width="8.7265625" style="1"/>
    <col min="8941" max="8941" width="28.81640625" style="1" customWidth="1"/>
    <col min="8942" max="8942" width="24.7265625" style="1" customWidth="1"/>
    <col min="8943" max="8943" width="22.7265625" style="1" customWidth="1"/>
    <col min="8944" max="8944" width="8.7265625" style="1"/>
    <col min="8945" max="8945" width="17.453125" style="1" customWidth="1"/>
    <col min="8946" max="8946" width="8.7265625" style="1"/>
    <col min="8947" max="8947" width="14.7265625" style="1" bestFit="1" customWidth="1"/>
    <col min="8948" max="9196" width="8.7265625" style="1"/>
    <col min="9197" max="9197" width="28.81640625" style="1" customWidth="1"/>
    <col min="9198" max="9198" width="24.7265625" style="1" customWidth="1"/>
    <col min="9199" max="9199" width="22.7265625" style="1" customWidth="1"/>
    <col min="9200" max="9200" width="8.7265625" style="1"/>
    <col min="9201" max="9201" width="17.453125" style="1" customWidth="1"/>
    <col min="9202" max="9202" width="8.7265625" style="1"/>
    <col min="9203" max="9203" width="14.7265625" style="1" bestFit="1" customWidth="1"/>
    <col min="9204" max="9452" width="8.7265625" style="1"/>
    <col min="9453" max="9453" width="28.81640625" style="1" customWidth="1"/>
    <col min="9454" max="9454" width="24.7265625" style="1" customWidth="1"/>
    <col min="9455" max="9455" width="22.7265625" style="1" customWidth="1"/>
    <col min="9456" max="9456" width="8.7265625" style="1"/>
    <col min="9457" max="9457" width="17.453125" style="1" customWidth="1"/>
    <col min="9458" max="9458" width="8.7265625" style="1"/>
    <col min="9459" max="9459" width="14.7265625" style="1" bestFit="1" customWidth="1"/>
    <col min="9460" max="9708" width="8.7265625" style="1"/>
    <col min="9709" max="9709" width="28.81640625" style="1" customWidth="1"/>
    <col min="9710" max="9710" width="24.7265625" style="1" customWidth="1"/>
    <col min="9711" max="9711" width="22.7265625" style="1" customWidth="1"/>
    <col min="9712" max="9712" width="8.7265625" style="1"/>
    <col min="9713" max="9713" width="17.453125" style="1" customWidth="1"/>
    <col min="9714" max="9714" width="8.7265625" style="1"/>
    <col min="9715" max="9715" width="14.7265625" style="1" bestFit="1" customWidth="1"/>
    <col min="9716" max="9964" width="8.7265625" style="1"/>
    <col min="9965" max="9965" width="28.81640625" style="1" customWidth="1"/>
    <col min="9966" max="9966" width="24.7265625" style="1" customWidth="1"/>
    <col min="9967" max="9967" width="22.7265625" style="1" customWidth="1"/>
    <col min="9968" max="9968" width="8.7265625" style="1"/>
    <col min="9969" max="9969" width="17.453125" style="1" customWidth="1"/>
    <col min="9970" max="9970" width="8.7265625" style="1"/>
    <col min="9971" max="9971" width="14.7265625" style="1" bestFit="1" customWidth="1"/>
    <col min="9972" max="10220" width="8.7265625" style="1"/>
    <col min="10221" max="10221" width="28.81640625" style="1" customWidth="1"/>
    <col min="10222" max="10222" width="24.7265625" style="1" customWidth="1"/>
    <col min="10223" max="10223" width="22.7265625" style="1" customWidth="1"/>
    <col min="10224" max="10224" width="8.7265625" style="1"/>
    <col min="10225" max="10225" width="17.453125" style="1" customWidth="1"/>
    <col min="10226" max="10226" width="8.7265625" style="1"/>
    <col min="10227" max="10227" width="14.7265625" style="1" bestFit="1" customWidth="1"/>
    <col min="10228" max="10476" width="8.7265625" style="1"/>
    <col min="10477" max="10477" width="28.81640625" style="1" customWidth="1"/>
    <col min="10478" max="10478" width="24.7265625" style="1" customWidth="1"/>
    <col min="10479" max="10479" width="22.7265625" style="1" customWidth="1"/>
    <col min="10480" max="10480" width="8.7265625" style="1"/>
    <col min="10481" max="10481" width="17.453125" style="1" customWidth="1"/>
    <col min="10482" max="10482" width="8.7265625" style="1"/>
    <col min="10483" max="10483" width="14.7265625" style="1" bestFit="1" customWidth="1"/>
    <col min="10484" max="10732" width="8.7265625" style="1"/>
    <col min="10733" max="10733" width="28.81640625" style="1" customWidth="1"/>
    <col min="10734" max="10734" width="24.7265625" style="1" customWidth="1"/>
    <col min="10735" max="10735" width="22.7265625" style="1" customWidth="1"/>
    <col min="10736" max="10736" width="8.7265625" style="1"/>
    <col min="10737" max="10737" width="17.453125" style="1" customWidth="1"/>
    <col min="10738" max="10738" width="8.7265625" style="1"/>
    <col min="10739" max="10739" width="14.7265625" style="1" bestFit="1" customWidth="1"/>
    <col min="10740" max="10988" width="8.7265625" style="1"/>
    <col min="10989" max="10989" width="28.81640625" style="1" customWidth="1"/>
    <col min="10990" max="10990" width="24.7265625" style="1" customWidth="1"/>
    <col min="10991" max="10991" width="22.7265625" style="1" customWidth="1"/>
    <col min="10992" max="10992" width="8.7265625" style="1"/>
    <col min="10993" max="10993" width="17.453125" style="1" customWidth="1"/>
    <col min="10994" max="10994" width="8.7265625" style="1"/>
    <col min="10995" max="10995" width="14.7265625" style="1" bestFit="1" customWidth="1"/>
    <col min="10996" max="11244" width="8.7265625" style="1"/>
    <col min="11245" max="11245" width="28.81640625" style="1" customWidth="1"/>
    <col min="11246" max="11246" width="24.7265625" style="1" customWidth="1"/>
    <col min="11247" max="11247" width="22.7265625" style="1" customWidth="1"/>
    <col min="11248" max="11248" width="8.7265625" style="1"/>
    <col min="11249" max="11249" width="17.453125" style="1" customWidth="1"/>
    <col min="11250" max="11250" width="8.7265625" style="1"/>
    <col min="11251" max="11251" width="14.7265625" style="1" bestFit="1" customWidth="1"/>
    <col min="11252" max="11500" width="8.7265625" style="1"/>
    <col min="11501" max="11501" width="28.81640625" style="1" customWidth="1"/>
    <col min="11502" max="11502" width="24.7265625" style="1" customWidth="1"/>
    <col min="11503" max="11503" width="22.7265625" style="1" customWidth="1"/>
    <col min="11504" max="11504" width="8.7265625" style="1"/>
    <col min="11505" max="11505" width="17.453125" style="1" customWidth="1"/>
    <col min="11506" max="11506" width="8.7265625" style="1"/>
    <col min="11507" max="11507" width="14.7265625" style="1" bestFit="1" customWidth="1"/>
    <col min="11508" max="11756" width="8.7265625" style="1"/>
    <col min="11757" max="11757" width="28.81640625" style="1" customWidth="1"/>
    <col min="11758" max="11758" width="24.7265625" style="1" customWidth="1"/>
    <col min="11759" max="11759" width="22.7265625" style="1" customWidth="1"/>
    <col min="11760" max="11760" width="8.7265625" style="1"/>
    <col min="11761" max="11761" width="17.453125" style="1" customWidth="1"/>
    <col min="11762" max="11762" width="8.7265625" style="1"/>
    <col min="11763" max="11763" width="14.7265625" style="1" bestFit="1" customWidth="1"/>
    <col min="11764" max="12012" width="8.7265625" style="1"/>
    <col min="12013" max="12013" width="28.81640625" style="1" customWidth="1"/>
    <col min="12014" max="12014" width="24.7265625" style="1" customWidth="1"/>
    <col min="12015" max="12015" width="22.7265625" style="1" customWidth="1"/>
    <col min="12016" max="12016" width="8.7265625" style="1"/>
    <col min="12017" max="12017" width="17.453125" style="1" customWidth="1"/>
    <col min="12018" max="12018" width="8.7265625" style="1"/>
    <col min="12019" max="12019" width="14.7265625" style="1" bestFit="1" customWidth="1"/>
    <col min="12020" max="12268" width="8.7265625" style="1"/>
    <col min="12269" max="12269" width="28.81640625" style="1" customWidth="1"/>
    <col min="12270" max="12270" width="24.7265625" style="1" customWidth="1"/>
    <col min="12271" max="12271" width="22.7265625" style="1" customWidth="1"/>
    <col min="12272" max="12272" width="8.7265625" style="1"/>
    <col min="12273" max="12273" width="17.453125" style="1" customWidth="1"/>
    <col min="12274" max="12274" width="8.7265625" style="1"/>
    <col min="12275" max="12275" width="14.7265625" style="1" bestFit="1" customWidth="1"/>
    <col min="12276" max="12524" width="8.7265625" style="1"/>
    <col min="12525" max="12525" width="28.81640625" style="1" customWidth="1"/>
    <col min="12526" max="12526" width="24.7265625" style="1" customWidth="1"/>
    <col min="12527" max="12527" width="22.7265625" style="1" customWidth="1"/>
    <col min="12528" max="12528" width="8.7265625" style="1"/>
    <col min="12529" max="12529" width="17.453125" style="1" customWidth="1"/>
    <col min="12530" max="12530" width="8.7265625" style="1"/>
    <col min="12531" max="12531" width="14.7265625" style="1" bestFit="1" customWidth="1"/>
    <col min="12532" max="12780" width="8.7265625" style="1"/>
    <col min="12781" max="12781" width="28.81640625" style="1" customWidth="1"/>
    <col min="12782" max="12782" width="24.7265625" style="1" customWidth="1"/>
    <col min="12783" max="12783" width="22.7265625" style="1" customWidth="1"/>
    <col min="12784" max="12784" width="8.7265625" style="1"/>
    <col min="12785" max="12785" width="17.453125" style="1" customWidth="1"/>
    <col min="12786" max="12786" width="8.7265625" style="1"/>
    <col min="12787" max="12787" width="14.7265625" style="1" bestFit="1" customWidth="1"/>
    <col min="12788" max="13036" width="8.7265625" style="1"/>
    <col min="13037" max="13037" width="28.81640625" style="1" customWidth="1"/>
    <col min="13038" max="13038" width="24.7265625" style="1" customWidth="1"/>
    <col min="13039" max="13039" width="22.7265625" style="1" customWidth="1"/>
    <col min="13040" max="13040" width="8.7265625" style="1"/>
    <col min="13041" max="13041" width="17.453125" style="1" customWidth="1"/>
    <col min="13042" max="13042" width="8.7265625" style="1"/>
    <col min="13043" max="13043" width="14.7265625" style="1" bestFit="1" customWidth="1"/>
    <col min="13044" max="13292" width="8.7265625" style="1"/>
    <col min="13293" max="13293" width="28.81640625" style="1" customWidth="1"/>
    <col min="13294" max="13294" width="24.7265625" style="1" customWidth="1"/>
    <col min="13295" max="13295" width="22.7265625" style="1" customWidth="1"/>
    <col min="13296" max="13296" width="8.7265625" style="1"/>
    <col min="13297" max="13297" width="17.453125" style="1" customWidth="1"/>
    <col min="13298" max="13298" width="8.7265625" style="1"/>
    <col min="13299" max="13299" width="14.7265625" style="1" bestFit="1" customWidth="1"/>
    <col min="13300" max="13548" width="8.7265625" style="1"/>
    <col min="13549" max="13549" width="28.81640625" style="1" customWidth="1"/>
    <col min="13550" max="13550" width="24.7265625" style="1" customWidth="1"/>
    <col min="13551" max="13551" width="22.7265625" style="1" customWidth="1"/>
    <col min="13552" max="13552" width="8.7265625" style="1"/>
    <col min="13553" max="13553" width="17.453125" style="1" customWidth="1"/>
    <col min="13554" max="13554" width="8.7265625" style="1"/>
    <col min="13555" max="13555" width="14.7265625" style="1" bestFit="1" customWidth="1"/>
    <col min="13556" max="13804" width="8.7265625" style="1"/>
    <col min="13805" max="13805" width="28.81640625" style="1" customWidth="1"/>
    <col min="13806" max="13806" width="24.7265625" style="1" customWidth="1"/>
    <col min="13807" max="13807" width="22.7265625" style="1" customWidth="1"/>
    <col min="13808" max="13808" width="8.7265625" style="1"/>
    <col min="13809" max="13809" width="17.453125" style="1" customWidth="1"/>
    <col min="13810" max="13810" width="8.7265625" style="1"/>
    <col min="13811" max="13811" width="14.7265625" style="1" bestFit="1" customWidth="1"/>
    <col min="13812" max="14060" width="8.7265625" style="1"/>
    <col min="14061" max="14061" width="28.81640625" style="1" customWidth="1"/>
    <col min="14062" max="14062" width="24.7265625" style="1" customWidth="1"/>
    <col min="14063" max="14063" width="22.7265625" style="1" customWidth="1"/>
    <col min="14064" max="14064" width="8.7265625" style="1"/>
    <col min="14065" max="14065" width="17.453125" style="1" customWidth="1"/>
    <col min="14066" max="14066" width="8.7265625" style="1"/>
    <col min="14067" max="14067" width="14.7265625" style="1" bestFit="1" customWidth="1"/>
    <col min="14068" max="14316" width="8.7265625" style="1"/>
    <col min="14317" max="14317" width="28.81640625" style="1" customWidth="1"/>
    <col min="14318" max="14318" width="24.7265625" style="1" customWidth="1"/>
    <col min="14319" max="14319" width="22.7265625" style="1" customWidth="1"/>
    <col min="14320" max="14320" width="8.7265625" style="1"/>
    <col min="14321" max="14321" width="17.453125" style="1" customWidth="1"/>
    <col min="14322" max="14322" width="8.7265625" style="1"/>
    <col min="14323" max="14323" width="14.7265625" style="1" bestFit="1" customWidth="1"/>
    <col min="14324" max="14572" width="8.7265625" style="1"/>
    <col min="14573" max="14573" width="28.81640625" style="1" customWidth="1"/>
    <col min="14574" max="14574" width="24.7265625" style="1" customWidth="1"/>
    <col min="14575" max="14575" width="22.7265625" style="1" customWidth="1"/>
    <col min="14576" max="14576" width="8.7265625" style="1"/>
    <col min="14577" max="14577" width="17.453125" style="1" customWidth="1"/>
    <col min="14578" max="14578" width="8.7265625" style="1"/>
    <col min="14579" max="14579" width="14.7265625" style="1" bestFit="1" customWidth="1"/>
    <col min="14580" max="14828" width="8.7265625" style="1"/>
    <col min="14829" max="14829" width="28.81640625" style="1" customWidth="1"/>
    <col min="14830" max="14830" width="24.7265625" style="1" customWidth="1"/>
    <col min="14831" max="14831" width="22.7265625" style="1" customWidth="1"/>
    <col min="14832" max="14832" width="8.7265625" style="1"/>
    <col min="14833" max="14833" width="17.453125" style="1" customWidth="1"/>
    <col min="14834" max="14834" width="8.7265625" style="1"/>
    <col min="14835" max="14835" width="14.7265625" style="1" bestFit="1" customWidth="1"/>
    <col min="14836" max="15084" width="8.7265625" style="1"/>
    <col min="15085" max="15085" width="28.81640625" style="1" customWidth="1"/>
    <col min="15086" max="15086" width="24.7265625" style="1" customWidth="1"/>
    <col min="15087" max="15087" width="22.7265625" style="1" customWidth="1"/>
    <col min="15088" max="15088" width="8.7265625" style="1"/>
    <col min="15089" max="15089" width="17.453125" style="1" customWidth="1"/>
    <col min="15090" max="15090" width="8.7265625" style="1"/>
    <col min="15091" max="15091" width="14.7265625" style="1" bestFit="1" customWidth="1"/>
    <col min="15092" max="15340" width="8.7265625" style="1"/>
    <col min="15341" max="15341" width="28.81640625" style="1" customWidth="1"/>
    <col min="15342" max="15342" width="24.7265625" style="1" customWidth="1"/>
    <col min="15343" max="15343" width="22.7265625" style="1" customWidth="1"/>
    <col min="15344" max="15344" width="8.7265625" style="1"/>
    <col min="15345" max="15345" width="17.453125" style="1" customWidth="1"/>
    <col min="15346" max="15346" width="8.7265625" style="1"/>
    <col min="15347" max="15347" width="14.7265625" style="1" bestFit="1" customWidth="1"/>
    <col min="15348" max="15596" width="8.7265625" style="1"/>
    <col min="15597" max="15597" width="28.81640625" style="1" customWidth="1"/>
    <col min="15598" max="15598" width="24.7265625" style="1" customWidth="1"/>
    <col min="15599" max="15599" width="22.7265625" style="1" customWidth="1"/>
    <col min="15600" max="15600" width="8.7265625" style="1"/>
    <col min="15601" max="15601" width="17.453125" style="1" customWidth="1"/>
    <col min="15602" max="15602" width="8.7265625" style="1"/>
    <col min="15603" max="15603" width="14.7265625" style="1" bestFit="1" customWidth="1"/>
    <col min="15604" max="15852" width="8.7265625" style="1"/>
    <col min="15853" max="15853" width="28.81640625" style="1" customWidth="1"/>
    <col min="15854" max="15854" width="24.7265625" style="1" customWidth="1"/>
    <col min="15855" max="15855" width="22.7265625" style="1" customWidth="1"/>
    <col min="15856" max="15856" width="8.7265625" style="1"/>
    <col min="15857" max="15857" width="17.453125" style="1" customWidth="1"/>
    <col min="15858" max="15858" width="8.7265625" style="1"/>
    <col min="15859" max="15859" width="14.7265625" style="1" bestFit="1" customWidth="1"/>
    <col min="15860" max="16108" width="8.7265625" style="1"/>
    <col min="16109" max="16109" width="28.81640625" style="1" customWidth="1"/>
    <col min="16110" max="16110" width="24.7265625" style="1" customWidth="1"/>
    <col min="16111" max="16111" width="22.7265625" style="1" customWidth="1"/>
    <col min="16112" max="16112" width="8.7265625" style="1"/>
    <col min="16113" max="16113" width="17.453125" style="1" customWidth="1"/>
    <col min="16114" max="16114" width="8.7265625" style="1"/>
    <col min="16115" max="16115" width="14.7265625" style="1" bestFit="1" customWidth="1"/>
    <col min="16116" max="16384" width="8.7265625" style="1"/>
  </cols>
  <sheetData>
    <row r="1" spans="1:14" ht="12.75" customHeight="1" x14ac:dyDescent="0.25">
      <c r="C1" s="1"/>
      <c r="D1" s="120"/>
      <c r="E1" s="445"/>
      <c r="F1" s="1"/>
      <c r="G1" s="1"/>
      <c r="H1" s="445"/>
      <c r="I1" s="3"/>
      <c r="J1" s="1"/>
      <c r="K1" s="445"/>
      <c r="L1" s="3"/>
      <c r="M1" s="3"/>
      <c r="N1" s="445"/>
    </row>
    <row r="2" spans="1:14" ht="12.75" customHeight="1" x14ac:dyDescent="0.35">
      <c r="B2" s="78" t="s">
        <v>25</v>
      </c>
      <c r="C2" s="1"/>
      <c r="D2" s="120"/>
      <c r="E2" s="3"/>
      <c r="F2" s="1"/>
      <c r="G2" s="1"/>
      <c r="H2" s="3"/>
      <c r="I2" s="3"/>
      <c r="J2" s="1"/>
      <c r="K2" s="1"/>
      <c r="L2" s="3"/>
      <c r="M2" s="3"/>
      <c r="N2" s="1"/>
    </row>
    <row r="3" spans="1:14" ht="12.75" customHeight="1" x14ac:dyDescent="0.25">
      <c r="C3" s="1"/>
      <c r="D3" s="120"/>
      <c r="E3" s="3"/>
      <c r="F3" s="1"/>
      <c r="G3" s="1"/>
      <c r="H3" s="3"/>
      <c r="I3" s="3"/>
      <c r="J3" s="1"/>
      <c r="K3" s="1"/>
      <c r="L3" s="3"/>
      <c r="M3" s="3"/>
      <c r="N3" s="1"/>
    </row>
    <row r="4" spans="1:14" ht="15" customHeight="1" x14ac:dyDescent="0.3">
      <c r="B4" s="481" t="s">
        <v>440</v>
      </c>
      <c r="C4" s="481"/>
      <c r="D4" s="481"/>
      <c r="E4" s="481"/>
      <c r="F4" s="481"/>
      <c r="G4" s="481"/>
      <c r="H4" s="481"/>
      <c r="I4" s="481"/>
      <c r="J4" s="481"/>
      <c r="K4" s="481"/>
      <c r="L4" s="481"/>
      <c r="M4" s="481"/>
    </row>
    <row r="5" spans="1:14" ht="12.75" customHeight="1" x14ac:dyDescent="0.25">
      <c r="B5" s="123"/>
      <c r="C5" s="124"/>
      <c r="D5" s="123"/>
      <c r="E5" s="123"/>
      <c r="F5" s="124"/>
      <c r="G5" s="125"/>
      <c r="H5" s="125"/>
      <c r="I5" s="124"/>
      <c r="J5" s="125"/>
      <c r="K5" s="125"/>
      <c r="L5" s="124"/>
      <c r="M5" s="125"/>
      <c r="N5" s="172"/>
    </row>
    <row r="6" spans="1:14" ht="15" customHeight="1" x14ac:dyDescent="0.3">
      <c r="B6" s="123"/>
      <c r="C6" s="124"/>
      <c r="D6" s="476" t="s">
        <v>4</v>
      </c>
      <c r="E6" s="476"/>
      <c r="F6" s="173"/>
      <c r="G6" s="490" t="s">
        <v>5</v>
      </c>
      <c r="H6" s="490"/>
      <c r="I6" s="173"/>
      <c r="J6" s="490" t="s">
        <v>26</v>
      </c>
      <c r="K6" s="490"/>
      <c r="L6" s="173"/>
      <c r="M6" s="490" t="s">
        <v>3</v>
      </c>
      <c r="N6" s="490"/>
    </row>
    <row r="7" spans="1:14" ht="15" customHeight="1" x14ac:dyDescent="0.25">
      <c r="B7" s="174"/>
      <c r="C7" s="128"/>
      <c r="D7" s="475" t="s">
        <v>283</v>
      </c>
      <c r="E7" s="475"/>
      <c r="F7" s="3"/>
      <c r="G7" s="475" t="s">
        <v>284</v>
      </c>
      <c r="H7" s="475"/>
      <c r="I7" s="3"/>
      <c r="J7" s="475" t="s">
        <v>285</v>
      </c>
      <c r="K7" s="475"/>
      <c r="L7" s="3"/>
      <c r="M7" s="475" t="s">
        <v>286</v>
      </c>
      <c r="N7" s="475"/>
    </row>
    <row r="8" spans="1:14" ht="22.5" customHeight="1" thickBot="1" x14ac:dyDescent="0.35">
      <c r="B8" s="175"/>
      <c r="C8" s="131"/>
      <c r="D8" s="132" t="s">
        <v>24</v>
      </c>
      <c r="E8" s="132" t="s">
        <v>2</v>
      </c>
      <c r="F8" s="131"/>
      <c r="G8" s="132" t="s">
        <v>24</v>
      </c>
      <c r="H8" s="132" t="s">
        <v>2</v>
      </c>
      <c r="I8" s="131"/>
      <c r="J8" s="132" t="s">
        <v>24</v>
      </c>
      <c r="K8" s="132" t="s">
        <v>2</v>
      </c>
      <c r="L8" s="131"/>
      <c r="M8" s="132" t="s">
        <v>24</v>
      </c>
      <c r="N8" s="132" t="s">
        <v>2</v>
      </c>
    </row>
    <row r="9" spans="1:14" s="177" customFormat="1" ht="10" customHeight="1" x14ac:dyDescent="0.35">
      <c r="A9" s="158"/>
      <c r="B9" s="131"/>
      <c r="C9" s="131"/>
      <c r="D9" s="176"/>
      <c r="E9" s="176"/>
      <c r="F9" s="131"/>
      <c r="G9" s="176"/>
      <c r="H9" s="176"/>
      <c r="I9" s="131"/>
      <c r="J9" s="176"/>
      <c r="K9" s="176"/>
      <c r="L9" s="131"/>
      <c r="M9" s="176"/>
      <c r="N9" s="176"/>
    </row>
    <row r="10" spans="1:14" ht="15" customHeight="1" x14ac:dyDescent="0.3">
      <c r="B10" s="70" t="s">
        <v>17</v>
      </c>
      <c r="C10" s="131"/>
      <c r="D10" s="72">
        <f>SUM(D11:D12)</f>
        <v>9</v>
      </c>
      <c r="E10" s="208">
        <f>D10/D10</f>
        <v>1</v>
      </c>
      <c r="F10" s="131"/>
      <c r="G10" s="72">
        <f>SUM(G11:G12)</f>
        <v>67</v>
      </c>
      <c r="H10" s="208">
        <f>G10/G10</f>
        <v>1</v>
      </c>
      <c r="I10" s="131"/>
      <c r="J10" s="72">
        <f>SUM(J11:J12)</f>
        <v>1</v>
      </c>
      <c r="K10" s="208">
        <f>J10/J10</f>
        <v>1</v>
      </c>
      <c r="L10" s="131"/>
      <c r="M10" s="72">
        <f>SUM(M11:M12)</f>
        <v>77</v>
      </c>
      <c r="N10" s="208">
        <f>M10/M10</f>
        <v>1</v>
      </c>
    </row>
    <row r="11" spans="1:14" ht="15" customHeight="1" x14ac:dyDescent="0.25">
      <c r="B11" s="268" t="s">
        <v>138</v>
      </c>
      <c r="C11" s="135"/>
      <c r="D11" s="169">
        <f>D15+D19+D23</f>
        <v>5</v>
      </c>
      <c r="E11" s="140">
        <f>D11/D10</f>
        <v>0.55555555555555558</v>
      </c>
      <c r="F11" s="135"/>
      <c r="G11" s="169">
        <f>G15+G19+G23</f>
        <v>25</v>
      </c>
      <c r="H11" s="140">
        <f>G11/G10</f>
        <v>0.37313432835820898</v>
      </c>
      <c r="I11" s="135"/>
      <c r="J11" s="169">
        <f>J15+J19+J23</f>
        <v>1</v>
      </c>
      <c r="K11" s="140">
        <f>J11/J10</f>
        <v>1</v>
      </c>
      <c r="L11" s="135"/>
      <c r="M11" s="169">
        <f>M15+M19+M23</f>
        <v>31</v>
      </c>
      <c r="N11" s="140">
        <f>M11/M10</f>
        <v>0.40259740259740262</v>
      </c>
    </row>
    <row r="12" spans="1:14" ht="15" customHeight="1" x14ac:dyDescent="0.25">
      <c r="B12" s="270" t="s">
        <v>139</v>
      </c>
      <c r="C12" s="271"/>
      <c r="D12" s="226">
        <f>D16+D20+D24</f>
        <v>4</v>
      </c>
      <c r="E12" s="227">
        <f>D12/D10</f>
        <v>0.44444444444444442</v>
      </c>
      <c r="F12" s="271"/>
      <c r="G12" s="226">
        <f>G16+G20+G24</f>
        <v>42</v>
      </c>
      <c r="H12" s="227">
        <f>G12/G10</f>
        <v>0.62686567164179108</v>
      </c>
      <c r="I12" s="271"/>
      <c r="J12" s="226">
        <f>J16+J20+J24</f>
        <v>0</v>
      </c>
      <c r="K12" s="227">
        <f>J12/J10</f>
        <v>0</v>
      </c>
      <c r="L12" s="271"/>
      <c r="M12" s="226">
        <f>M16+M20+M24</f>
        <v>46</v>
      </c>
      <c r="N12" s="227">
        <f>M12/M10</f>
        <v>0.59740259740259738</v>
      </c>
    </row>
    <row r="13" spans="1:14" s="177" customFormat="1" ht="10" customHeight="1" x14ac:dyDescent="0.35">
      <c r="A13" s="158"/>
      <c r="B13" s="131"/>
      <c r="C13" s="131"/>
      <c r="D13" s="176"/>
      <c r="E13" s="176"/>
      <c r="F13" s="131"/>
      <c r="G13" s="176"/>
      <c r="H13" s="176"/>
      <c r="I13" s="131"/>
      <c r="J13" s="176"/>
      <c r="K13" s="176"/>
      <c r="L13" s="131"/>
      <c r="M13" s="176"/>
      <c r="N13" s="176"/>
    </row>
    <row r="14" spans="1:14" ht="15" customHeight="1" x14ac:dyDescent="0.25">
      <c r="B14" s="71" t="s">
        <v>143</v>
      </c>
      <c r="C14" s="271"/>
      <c r="D14" s="72">
        <f>SUM(D15:D16)</f>
        <v>3</v>
      </c>
      <c r="E14" s="208">
        <f>D14/D10</f>
        <v>0.33333333333333331</v>
      </c>
      <c r="F14" s="287"/>
      <c r="G14" s="72">
        <f>SUM(G15:G16)</f>
        <v>13</v>
      </c>
      <c r="H14" s="208">
        <f>G14/G10</f>
        <v>0.19402985074626866</v>
      </c>
      <c r="I14" s="287"/>
      <c r="J14" s="72">
        <f>SUM(J15:J16)</f>
        <v>0</v>
      </c>
      <c r="K14" s="208">
        <f>J14/J10</f>
        <v>0</v>
      </c>
      <c r="L14" s="287"/>
      <c r="M14" s="72">
        <f>SUM(M15:M16)</f>
        <v>16</v>
      </c>
      <c r="N14" s="208">
        <f>M14/M10</f>
        <v>0.20779220779220781</v>
      </c>
    </row>
    <row r="15" spans="1:14" ht="15" customHeight="1" x14ac:dyDescent="0.25">
      <c r="B15" s="268" t="s">
        <v>138</v>
      </c>
      <c r="C15" s="271"/>
      <c r="D15" s="139">
        <v>3</v>
      </c>
      <c r="E15" s="140">
        <f>D15/D14</f>
        <v>1</v>
      </c>
      <c r="F15" s="271"/>
      <c r="G15" s="141">
        <v>10</v>
      </c>
      <c r="H15" s="140">
        <f>G15/G14</f>
        <v>0.76923076923076927</v>
      </c>
      <c r="I15" s="271"/>
      <c r="J15" s="139">
        <v>0</v>
      </c>
      <c r="K15" s="140">
        <v>0</v>
      </c>
      <c r="L15" s="271"/>
      <c r="M15" s="186">
        <f>SUM(D15,G15,J15)</f>
        <v>13</v>
      </c>
      <c r="N15" s="140">
        <f>M15/M14</f>
        <v>0.8125</v>
      </c>
    </row>
    <row r="16" spans="1:14" ht="15" customHeight="1" x14ac:dyDescent="0.25">
      <c r="B16" s="270" t="s">
        <v>139</v>
      </c>
      <c r="C16" s="271"/>
      <c r="D16" s="226">
        <v>0</v>
      </c>
      <c r="E16" s="227">
        <f>D16/D14</f>
        <v>0</v>
      </c>
      <c r="F16" s="271"/>
      <c r="G16" s="228">
        <v>3</v>
      </c>
      <c r="H16" s="227">
        <f>G16/G14</f>
        <v>0.23076923076923078</v>
      </c>
      <c r="I16" s="271"/>
      <c r="J16" s="226">
        <v>0</v>
      </c>
      <c r="K16" s="212">
        <v>0</v>
      </c>
      <c r="L16" s="271"/>
      <c r="M16" s="226">
        <f>SUM(D16,G16,J16)</f>
        <v>3</v>
      </c>
      <c r="N16" s="227">
        <f>M16/M14</f>
        <v>0.1875</v>
      </c>
    </row>
    <row r="17" spans="1:14" s="177" customFormat="1" ht="10" customHeight="1" x14ac:dyDescent="0.35">
      <c r="A17" s="158"/>
      <c r="B17" s="131"/>
      <c r="C17" s="131"/>
      <c r="D17" s="176"/>
      <c r="E17" s="176"/>
      <c r="F17" s="131"/>
      <c r="G17" s="176"/>
      <c r="H17" s="176"/>
      <c r="I17" s="131"/>
      <c r="J17" s="176"/>
      <c r="K17" s="176"/>
      <c r="L17" s="131"/>
      <c r="M17" s="176"/>
      <c r="N17" s="176"/>
    </row>
    <row r="18" spans="1:14" ht="15" customHeight="1" x14ac:dyDescent="0.25">
      <c r="B18" s="71" t="s">
        <v>180</v>
      </c>
      <c r="C18" s="271"/>
      <c r="D18" s="72">
        <f>SUM(D19:D20)</f>
        <v>1</v>
      </c>
      <c r="E18" s="208">
        <f>D18/D10</f>
        <v>0.1111111111111111</v>
      </c>
      <c r="F18" s="287"/>
      <c r="G18" s="72">
        <f>SUM(G19:G20)</f>
        <v>6</v>
      </c>
      <c r="H18" s="208">
        <f>G18/G10</f>
        <v>8.9552238805970144E-2</v>
      </c>
      <c r="I18" s="287"/>
      <c r="J18" s="72">
        <f>SUM(J19:J20)</f>
        <v>1</v>
      </c>
      <c r="K18" s="208">
        <f>J18/J10</f>
        <v>1</v>
      </c>
      <c r="L18" s="287"/>
      <c r="M18" s="72">
        <f>SUM(M19:M20)</f>
        <v>8</v>
      </c>
      <c r="N18" s="208">
        <f>M18/M10</f>
        <v>0.1038961038961039</v>
      </c>
    </row>
    <row r="19" spans="1:14" ht="15" customHeight="1" x14ac:dyDescent="0.25">
      <c r="B19" s="268" t="s">
        <v>138</v>
      </c>
      <c r="C19" s="271"/>
      <c r="D19" s="139">
        <v>1</v>
      </c>
      <c r="E19" s="140">
        <f>D19/D18</f>
        <v>1</v>
      </c>
      <c r="F19" s="271"/>
      <c r="G19" s="141">
        <v>6</v>
      </c>
      <c r="H19" s="140">
        <f>G19/G18</f>
        <v>1</v>
      </c>
      <c r="I19" s="271"/>
      <c r="J19" s="139">
        <v>1</v>
      </c>
      <c r="K19" s="140">
        <f>IFERROR(J19/$J$18,0)</f>
        <v>1</v>
      </c>
      <c r="L19" s="271"/>
      <c r="M19" s="186">
        <f>SUM(D19,G19,J19)</f>
        <v>8</v>
      </c>
      <c r="N19" s="140">
        <f>M19/M18</f>
        <v>1</v>
      </c>
    </row>
    <row r="20" spans="1:14" ht="15" customHeight="1" x14ac:dyDescent="0.25">
      <c r="B20" s="270" t="s">
        <v>139</v>
      </c>
      <c r="C20" s="271"/>
      <c r="D20" s="226">
        <v>0</v>
      </c>
      <c r="E20" s="227">
        <f>D20/D18</f>
        <v>0</v>
      </c>
      <c r="F20" s="271"/>
      <c r="G20" s="228">
        <v>0</v>
      </c>
      <c r="H20" s="227">
        <f>G20/G18</f>
        <v>0</v>
      </c>
      <c r="I20" s="271"/>
      <c r="J20" s="226">
        <v>0</v>
      </c>
      <c r="K20" s="227">
        <f>IFERROR(J20/$J$18,0)</f>
        <v>0</v>
      </c>
      <c r="L20" s="271"/>
      <c r="M20" s="226">
        <f>SUM(D20,G20,J20)</f>
        <v>0</v>
      </c>
      <c r="N20" s="227">
        <f>M20/M18</f>
        <v>0</v>
      </c>
    </row>
    <row r="21" spans="1:14" s="177" customFormat="1" ht="10" customHeight="1" x14ac:dyDescent="0.35">
      <c r="A21" s="158"/>
      <c r="B21" s="131"/>
      <c r="C21" s="131"/>
      <c r="D21" s="176"/>
      <c r="E21" s="176"/>
      <c r="F21" s="131"/>
      <c r="G21" s="176"/>
      <c r="H21" s="176"/>
      <c r="I21" s="131"/>
      <c r="J21" s="176"/>
      <c r="K21" s="176"/>
      <c r="L21" s="131"/>
      <c r="M21" s="176"/>
      <c r="N21" s="176"/>
    </row>
    <row r="22" spans="1:14" ht="15" customHeight="1" x14ac:dyDescent="0.25">
      <c r="B22" s="71" t="s">
        <v>181</v>
      </c>
      <c r="C22" s="271"/>
      <c r="D22" s="72">
        <f>SUM(D23:D24)</f>
        <v>5</v>
      </c>
      <c r="E22" s="208">
        <f>D22/D10</f>
        <v>0.55555555555555558</v>
      </c>
      <c r="F22" s="287"/>
      <c r="G22" s="72">
        <f>SUM(G23:G24)</f>
        <v>48</v>
      </c>
      <c r="H22" s="208">
        <f>G22/G10</f>
        <v>0.71641791044776115</v>
      </c>
      <c r="I22" s="287"/>
      <c r="J22" s="72">
        <f>SUM(J23:J24)</f>
        <v>0</v>
      </c>
      <c r="K22" s="208">
        <f>J22/J10</f>
        <v>0</v>
      </c>
      <c r="L22" s="287"/>
      <c r="M22" s="72">
        <f>SUM(M23:M24)</f>
        <v>53</v>
      </c>
      <c r="N22" s="208">
        <f>M22/M10</f>
        <v>0.68831168831168832</v>
      </c>
    </row>
    <row r="23" spans="1:14" ht="15" customHeight="1" x14ac:dyDescent="0.25">
      <c r="B23" s="268" t="s">
        <v>138</v>
      </c>
      <c r="C23" s="271"/>
      <c r="D23" s="139">
        <v>1</v>
      </c>
      <c r="E23" s="140">
        <f>D23/D22</f>
        <v>0.2</v>
      </c>
      <c r="F23" s="271"/>
      <c r="G23" s="141">
        <v>9</v>
      </c>
      <c r="H23" s="140">
        <f>G23/G22</f>
        <v>0.1875</v>
      </c>
      <c r="I23" s="271"/>
      <c r="J23" s="139">
        <v>0</v>
      </c>
      <c r="K23" s="140">
        <f>IFERROR(J23/$J$22,0)</f>
        <v>0</v>
      </c>
      <c r="L23" s="271"/>
      <c r="M23" s="139">
        <f>SUM(D23,G23,J23)</f>
        <v>10</v>
      </c>
      <c r="N23" s="140">
        <f>M23/M22</f>
        <v>0.18867924528301888</v>
      </c>
    </row>
    <row r="24" spans="1:14" ht="15" customHeight="1" thickBot="1" x14ac:dyDescent="0.3">
      <c r="B24" s="381" t="s">
        <v>139</v>
      </c>
      <c r="C24" s="382"/>
      <c r="D24" s="383">
        <v>4</v>
      </c>
      <c r="E24" s="384">
        <f>D24/D22</f>
        <v>0.8</v>
      </c>
      <c r="F24" s="382"/>
      <c r="G24" s="385">
        <v>39</v>
      </c>
      <c r="H24" s="384">
        <f>G24/G22</f>
        <v>0.8125</v>
      </c>
      <c r="I24" s="382"/>
      <c r="J24" s="383">
        <v>0</v>
      </c>
      <c r="K24" s="384">
        <f>IFERROR(J24/$J$22,0)</f>
        <v>0</v>
      </c>
      <c r="L24" s="382"/>
      <c r="M24" s="383">
        <f>SUM(D24,G24,J24)</f>
        <v>43</v>
      </c>
      <c r="N24" s="384">
        <f>M24/M22</f>
        <v>0.81132075471698117</v>
      </c>
    </row>
    <row r="25" spans="1:14" ht="12" customHeight="1" thickTop="1" x14ac:dyDescent="0.25">
      <c r="C25" s="1"/>
      <c r="D25" s="120"/>
      <c r="E25" s="155"/>
      <c r="F25" s="156"/>
      <c r="G25" s="156"/>
      <c r="H25" s="155"/>
      <c r="I25" s="155"/>
      <c r="J25" s="156"/>
      <c r="K25" s="156"/>
      <c r="L25" s="79"/>
      <c r="M25" s="79"/>
      <c r="N25" s="1"/>
    </row>
    <row r="26" spans="1:14" ht="12" customHeight="1" x14ac:dyDescent="0.25">
      <c r="C26" s="1"/>
      <c r="D26" s="120"/>
      <c r="E26" s="155"/>
      <c r="F26" s="156"/>
      <c r="G26" s="156"/>
      <c r="H26" s="155"/>
      <c r="I26" s="155"/>
      <c r="J26" s="156"/>
      <c r="K26" s="156"/>
      <c r="L26" s="79"/>
      <c r="M26" s="79"/>
      <c r="N26" s="1"/>
    </row>
    <row r="27" spans="1:14" ht="12" customHeight="1" x14ac:dyDescent="0.25">
      <c r="B27" s="471" t="s">
        <v>203</v>
      </c>
      <c r="C27" s="471"/>
      <c r="D27" s="471"/>
      <c r="E27" s="471"/>
      <c r="F27" s="471"/>
      <c r="G27" s="471"/>
      <c r="H27" s="471"/>
      <c r="I27" s="471"/>
      <c r="J27" s="471"/>
      <c r="K27" s="471"/>
      <c r="L27" s="471"/>
      <c r="M27" s="471"/>
      <c r="N27" s="1"/>
    </row>
    <row r="28" spans="1:14" ht="12" customHeight="1" x14ac:dyDescent="0.25">
      <c r="B28" s="157" t="s">
        <v>46</v>
      </c>
      <c r="C28" s="1"/>
      <c r="D28" s="120"/>
      <c r="E28" s="157"/>
      <c r="F28" s="157"/>
      <c r="G28" s="158"/>
      <c r="H28" s="157"/>
      <c r="I28" s="157"/>
      <c r="J28" s="157"/>
      <c r="K28" s="158"/>
      <c r="L28" s="107"/>
      <c r="M28" s="107"/>
      <c r="N28" s="1"/>
    </row>
    <row r="29" spans="1:14" ht="12" customHeight="1" x14ac:dyDescent="0.25">
      <c r="B29" s="159" t="s">
        <v>47</v>
      </c>
      <c r="C29" s="1"/>
      <c r="D29" s="120"/>
      <c r="E29" s="159"/>
      <c r="F29" s="159"/>
      <c r="G29" s="158"/>
      <c r="H29" s="159"/>
      <c r="I29" s="159"/>
      <c r="J29" s="159"/>
      <c r="K29" s="158"/>
      <c r="L29" s="107"/>
      <c r="M29" s="107"/>
      <c r="N29" s="1"/>
    </row>
    <row r="30" spans="1:14" ht="12" customHeight="1" x14ac:dyDescent="0.25">
      <c r="B30" s="288"/>
      <c r="C30" s="1"/>
      <c r="D30" s="120"/>
      <c r="E30" s="107"/>
      <c r="F30" s="107"/>
      <c r="G30" s="107"/>
      <c r="H30" s="107"/>
      <c r="I30" s="107"/>
      <c r="J30" s="107"/>
      <c r="K30" s="107"/>
      <c r="L30" s="107"/>
      <c r="M30" s="107"/>
      <c r="N30" s="1"/>
    </row>
    <row r="31" spans="1:14" ht="12" customHeight="1" x14ac:dyDescent="0.25">
      <c r="B31" s="473" t="s">
        <v>335</v>
      </c>
      <c r="C31" s="473"/>
      <c r="D31" s="473"/>
      <c r="E31" s="473"/>
      <c r="F31" s="473"/>
      <c r="G31" s="473"/>
      <c r="H31" s="473"/>
      <c r="I31" s="473"/>
      <c r="J31" s="473"/>
      <c r="K31" s="473"/>
      <c r="L31" s="473"/>
      <c r="M31" s="473"/>
      <c r="N31" s="1"/>
    </row>
    <row r="32" spans="1:14" ht="12.5" x14ac:dyDescent="0.25">
      <c r="C32" s="1"/>
      <c r="E32" s="158"/>
      <c r="F32" s="1"/>
      <c r="G32" s="1"/>
      <c r="H32" s="1"/>
      <c r="I32" s="1"/>
      <c r="J32" s="1"/>
      <c r="K32" s="1"/>
      <c r="L32" s="1"/>
      <c r="M32" s="1"/>
      <c r="N32" s="1"/>
    </row>
    <row r="33" spans="5:5" s="1" customFormat="1" ht="12" customHeight="1" x14ac:dyDescent="0.25">
      <c r="E33" s="158"/>
    </row>
    <row r="34" spans="5:5" s="1" customFormat="1" ht="12.5" x14ac:dyDescent="0.25">
      <c r="E34" s="158"/>
    </row>
    <row r="35" spans="5:5" s="1" customFormat="1" ht="12" customHeight="1" x14ac:dyDescent="0.25">
      <c r="E35" s="158"/>
    </row>
  </sheetData>
  <customSheetViews>
    <customSheetView guid="{2806289E-E2A8-4B9B-A15C-380DC7171E03}" showPageBreaks="1" showGridLines="0" view="pageLayout" topLeftCell="A2">
      <selection activeCell="B24" sqref="B24"/>
      <pageMargins left="0.75" right="0.75" top="0.75" bottom="0.75" header="0.5" footer="0.5"/>
      <pageSetup orientation="landscape" r:id="rId1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  <customSheetView guid="{F3B5803E-F644-4017-98FB-3DB746882656}" showPageBreaks="1" showGridLines="0" view="pageLayout" topLeftCell="A2">
      <selection activeCell="B24" sqref="B24"/>
      <pageMargins left="0.75" right="0.75" top="0.75" bottom="0.75" header="0.5" footer="0.5"/>
      <pageSetup orientation="landscape" r:id="rId2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</customSheetViews>
  <mergeCells count="11">
    <mergeCell ref="B27:M27"/>
    <mergeCell ref="B31:M31"/>
    <mergeCell ref="B4:M4"/>
    <mergeCell ref="D6:E6"/>
    <mergeCell ref="G6:H6"/>
    <mergeCell ref="J6:K6"/>
    <mergeCell ref="M6:N6"/>
    <mergeCell ref="D7:E7"/>
    <mergeCell ref="G7:H7"/>
    <mergeCell ref="J7:K7"/>
    <mergeCell ref="M7:N7"/>
  </mergeCells>
  <hyperlinks>
    <hyperlink ref="B2" location="ToC!A1" display="Table of Contents" xr:uid="{DC99F7FE-C0CF-42D4-B660-4AC8D22AF70A}"/>
  </hyperlinks>
  <pageMargins left="0.75" right="0.75" top="0.75" bottom="0.75" header="0.5" footer="0.5"/>
  <pageSetup orientation="landscape" r:id="rId3"/>
  <headerFooter>
    <oddHeader>&amp;L&amp;"Arial,Italic"&amp;10ADEA Survey of Allied Dental Program Directors, 2018 Summary and Results</oddHeader>
    <oddFooter>&amp;L&amp;"Arial,Regular"&amp;10July 2019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N34"/>
  <sheetViews>
    <sheetView showGridLines="0" zoomScaleNormal="100" workbookViewId="0"/>
  </sheetViews>
  <sheetFormatPr defaultColWidth="8.7265625" defaultRowHeight="15" customHeight="1" x14ac:dyDescent="0.25"/>
  <cols>
    <col min="1" max="1" width="2.26953125" style="1" customWidth="1"/>
    <col min="2" max="2" width="37.7265625" style="1" customWidth="1"/>
    <col min="3" max="3" width="2" style="120" customWidth="1"/>
    <col min="4" max="5" width="8.26953125" style="1" customWidth="1"/>
    <col min="6" max="6" width="1.453125" style="120" customWidth="1"/>
    <col min="7" max="8" width="8.26953125" style="2" customWidth="1"/>
    <col min="9" max="9" width="1.453125" style="120" customWidth="1"/>
    <col min="10" max="11" width="8.26953125" style="2" customWidth="1"/>
    <col min="12" max="12" width="1.7265625" style="120" customWidth="1"/>
    <col min="13" max="14" width="8.26953125" style="2" customWidth="1"/>
    <col min="15" max="15" width="8.7265625" style="1"/>
    <col min="16" max="16" width="8.7265625" style="1" customWidth="1"/>
    <col min="17" max="236" width="8.7265625" style="1"/>
    <col min="237" max="237" width="28.81640625" style="1" customWidth="1"/>
    <col min="238" max="238" width="24.7265625" style="1" customWidth="1"/>
    <col min="239" max="239" width="22.7265625" style="1" customWidth="1"/>
    <col min="240" max="240" width="8.7265625" style="1"/>
    <col min="241" max="241" width="17.453125" style="1" customWidth="1"/>
    <col min="242" max="242" width="8.7265625" style="1"/>
    <col min="243" max="243" width="14.7265625" style="1" bestFit="1" customWidth="1"/>
    <col min="244" max="492" width="8.7265625" style="1"/>
    <col min="493" max="493" width="28.81640625" style="1" customWidth="1"/>
    <col min="494" max="494" width="24.7265625" style="1" customWidth="1"/>
    <col min="495" max="495" width="22.7265625" style="1" customWidth="1"/>
    <col min="496" max="496" width="8.7265625" style="1"/>
    <col min="497" max="497" width="17.453125" style="1" customWidth="1"/>
    <col min="498" max="498" width="8.7265625" style="1"/>
    <col min="499" max="499" width="14.7265625" style="1" bestFit="1" customWidth="1"/>
    <col min="500" max="748" width="8.7265625" style="1"/>
    <col min="749" max="749" width="28.81640625" style="1" customWidth="1"/>
    <col min="750" max="750" width="24.7265625" style="1" customWidth="1"/>
    <col min="751" max="751" width="22.7265625" style="1" customWidth="1"/>
    <col min="752" max="752" width="8.7265625" style="1"/>
    <col min="753" max="753" width="17.453125" style="1" customWidth="1"/>
    <col min="754" max="754" width="8.7265625" style="1"/>
    <col min="755" max="755" width="14.7265625" style="1" bestFit="1" customWidth="1"/>
    <col min="756" max="1004" width="8.7265625" style="1"/>
    <col min="1005" max="1005" width="28.81640625" style="1" customWidth="1"/>
    <col min="1006" max="1006" width="24.7265625" style="1" customWidth="1"/>
    <col min="1007" max="1007" width="22.7265625" style="1" customWidth="1"/>
    <col min="1008" max="1008" width="8.7265625" style="1"/>
    <col min="1009" max="1009" width="17.453125" style="1" customWidth="1"/>
    <col min="1010" max="1010" width="8.7265625" style="1"/>
    <col min="1011" max="1011" width="14.7265625" style="1" bestFit="1" customWidth="1"/>
    <col min="1012" max="1260" width="8.7265625" style="1"/>
    <col min="1261" max="1261" width="28.81640625" style="1" customWidth="1"/>
    <col min="1262" max="1262" width="24.7265625" style="1" customWidth="1"/>
    <col min="1263" max="1263" width="22.7265625" style="1" customWidth="1"/>
    <col min="1264" max="1264" width="8.7265625" style="1"/>
    <col min="1265" max="1265" width="17.453125" style="1" customWidth="1"/>
    <col min="1266" max="1266" width="8.7265625" style="1"/>
    <col min="1267" max="1267" width="14.7265625" style="1" bestFit="1" customWidth="1"/>
    <col min="1268" max="1516" width="8.7265625" style="1"/>
    <col min="1517" max="1517" width="28.81640625" style="1" customWidth="1"/>
    <col min="1518" max="1518" width="24.7265625" style="1" customWidth="1"/>
    <col min="1519" max="1519" width="22.7265625" style="1" customWidth="1"/>
    <col min="1520" max="1520" width="8.7265625" style="1"/>
    <col min="1521" max="1521" width="17.453125" style="1" customWidth="1"/>
    <col min="1522" max="1522" width="8.7265625" style="1"/>
    <col min="1523" max="1523" width="14.7265625" style="1" bestFit="1" customWidth="1"/>
    <col min="1524" max="1772" width="8.7265625" style="1"/>
    <col min="1773" max="1773" width="28.81640625" style="1" customWidth="1"/>
    <col min="1774" max="1774" width="24.7265625" style="1" customWidth="1"/>
    <col min="1775" max="1775" width="22.7265625" style="1" customWidth="1"/>
    <col min="1776" max="1776" width="8.7265625" style="1"/>
    <col min="1777" max="1777" width="17.453125" style="1" customWidth="1"/>
    <col min="1778" max="1778" width="8.7265625" style="1"/>
    <col min="1779" max="1779" width="14.7265625" style="1" bestFit="1" customWidth="1"/>
    <col min="1780" max="2028" width="8.7265625" style="1"/>
    <col min="2029" max="2029" width="28.81640625" style="1" customWidth="1"/>
    <col min="2030" max="2030" width="24.7265625" style="1" customWidth="1"/>
    <col min="2031" max="2031" width="22.7265625" style="1" customWidth="1"/>
    <col min="2032" max="2032" width="8.7265625" style="1"/>
    <col min="2033" max="2033" width="17.453125" style="1" customWidth="1"/>
    <col min="2034" max="2034" width="8.7265625" style="1"/>
    <col min="2035" max="2035" width="14.7265625" style="1" bestFit="1" customWidth="1"/>
    <col min="2036" max="2284" width="8.7265625" style="1"/>
    <col min="2285" max="2285" width="28.81640625" style="1" customWidth="1"/>
    <col min="2286" max="2286" width="24.7265625" style="1" customWidth="1"/>
    <col min="2287" max="2287" width="22.7265625" style="1" customWidth="1"/>
    <col min="2288" max="2288" width="8.7265625" style="1"/>
    <col min="2289" max="2289" width="17.453125" style="1" customWidth="1"/>
    <col min="2290" max="2290" width="8.7265625" style="1"/>
    <col min="2291" max="2291" width="14.7265625" style="1" bestFit="1" customWidth="1"/>
    <col min="2292" max="2540" width="8.7265625" style="1"/>
    <col min="2541" max="2541" width="28.81640625" style="1" customWidth="1"/>
    <col min="2542" max="2542" width="24.7265625" style="1" customWidth="1"/>
    <col min="2543" max="2543" width="22.7265625" style="1" customWidth="1"/>
    <col min="2544" max="2544" width="8.7265625" style="1"/>
    <col min="2545" max="2545" width="17.453125" style="1" customWidth="1"/>
    <col min="2546" max="2546" width="8.7265625" style="1"/>
    <col min="2547" max="2547" width="14.7265625" style="1" bestFit="1" customWidth="1"/>
    <col min="2548" max="2796" width="8.7265625" style="1"/>
    <col min="2797" max="2797" width="28.81640625" style="1" customWidth="1"/>
    <col min="2798" max="2798" width="24.7265625" style="1" customWidth="1"/>
    <col min="2799" max="2799" width="22.7265625" style="1" customWidth="1"/>
    <col min="2800" max="2800" width="8.7265625" style="1"/>
    <col min="2801" max="2801" width="17.453125" style="1" customWidth="1"/>
    <col min="2802" max="2802" width="8.7265625" style="1"/>
    <col min="2803" max="2803" width="14.7265625" style="1" bestFit="1" customWidth="1"/>
    <col min="2804" max="3052" width="8.7265625" style="1"/>
    <col min="3053" max="3053" width="28.81640625" style="1" customWidth="1"/>
    <col min="3054" max="3054" width="24.7265625" style="1" customWidth="1"/>
    <col min="3055" max="3055" width="22.7265625" style="1" customWidth="1"/>
    <col min="3056" max="3056" width="8.7265625" style="1"/>
    <col min="3057" max="3057" width="17.453125" style="1" customWidth="1"/>
    <col min="3058" max="3058" width="8.7265625" style="1"/>
    <col min="3059" max="3059" width="14.7265625" style="1" bestFit="1" customWidth="1"/>
    <col min="3060" max="3308" width="8.7265625" style="1"/>
    <col min="3309" max="3309" width="28.81640625" style="1" customWidth="1"/>
    <col min="3310" max="3310" width="24.7265625" style="1" customWidth="1"/>
    <col min="3311" max="3311" width="22.7265625" style="1" customWidth="1"/>
    <col min="3312" max="3312" width="8.7265625" style="1"/>
    <col min="3313" max="3313" width="17.453125" style="1" customWidth="1"/>
    <col min="3314" max="3314" width="8.7265625" style="1"/>
    <col min="3315" max="3315" width="14.7265625" style="1" bestFit="1" customWidth="1"/>
    <col min="3316" max="3564" width="8.7265625" style="1"/>
    <col min="3565" max="3565" width="28.81640625" style="1" customWidth="1"/>
    <col min="3566" max="3566" width="24.7265625" style="1" customWidth="1"/>
    <col min="3567" max="3567" width="22.7265625" style="1" customWidth="1"/>
    <col min="3568" max="3568" width="8.7265625" style="1"/>
    <col min="3569" max="3569" width="17.453125" style="1" customWidth="1"/>
    <col min="3570" max="3570" width="8.7265625" style="1"/>
    <col min="3571" max="3571" width="14.7265625" style="1" bestFit="1" customWidth="1"/>
    <col min="3572" max="3820" width="8.7265625" style="1"/>
    <col min="3821" max="3821" width="28.81640625" style="1" customWidth="1"/>
    <col min="3822" max="3822" width="24.7265625" style="1" customWidth="1"/>
    <col min="3823" max="3823" width="22.7265625" style="1" customWidth="1"/>
    <col min="3824" max="3824" width="8.7265625" style="1"/>
    <col min="3825" max="3825" width="17.453125" style="1" customWidth="1"/>
    <col min="3826" max="3826" width="8.7265625" style="1"/>
    <col min="3827" max="3827" width="14.7265625" style="1" bestFit="1" customWidth="1"/>
    <col min="3828" max="4076" width="8.7265625" style="1"/>
    <col min="4077" max="4077" width="28.81640625" style="1" customWidth="1"/>
    <col min="4078" max="4078" width="24.7265625" style="1" customWidth="1"/>
    <col min="4079" max="4079" width="22.7265625" style="1" customWidth="1"/>
    <col min="4080" max="4080" width="8.7265625" style="1"/>
    <col min="4081" max="4081" width="17.453125" style="1" customWidth="1"/>
    <col min="4082" max="4082" width="8.7265625" style="1"/>
    <col min="4083" max="4083" width="14.7265625" style="1" bestFit="1" customWidth="1"/>
    <col min="4084" max="4332" width="8.7265625" style="1"/>
    <col min="4333" max="4333" width="28.81640625" style="1" customWidth="1"/>
    <col min="4334" max="4334" width="24.7265625" style="1" customWidth="1"/>
    <col min="4335" max="4335" width="22.7265625" style="1" customWidth="1"/>
    <col min="4336" max="4336" width="8.7265625" style="1"/>
    <col min="4337" max="4337" width="17.453125" style="1" customWidth="1"/>
    <col min="4338" max="4338" width="8.7265625" style="1"/>
    <col min="4339" max="4339" width="14.7265625" style="1" bestFit="1" customWidth="1"/>
    <col min="4340" max="4588" width="8.7265625" style="1"/>
    <col min="4589" max="4589" width="28.81640625" style="1" customWidth="1"/>
    <col min="4590" max="4590" width="24.7265625" style="1" customWidth="1"/>
    <col min="4591" max="4591" width="22.7265625" style="1" customWidth="1"/>
    <col min="4592" max="4592" width="8.7265625" style="1"/>
    <col min="4593" max="4593" width="17.453125" style="1" customWidth="1"/>
    <col min="4594" max="4594" width="8.7265625" style="1"/>
    <col min="4595" max="4595" width="14.7265625" style="1" bestFit="1" customWidth="1"/>
    <col min="4596" max="4844" width="8.7265625" style="1"/>
    <col min="4845" max="4845" width="28.81640625" style="1" customWidth="1"/>
    <col min="4846" max="4846" width="24.7265625" style="1" customWidth="1"/>
    <col min="4847" max="4847" width="22.7265625" style="1" customWidth="1"/>
    <col min="4848" max="4848" width="8.7265625" style="1"/>
    <col min="4849" max="4849" width="17.453125" style="1" customWidth="1"/>
    <col min="4850" max="4850" width="8.7265625" style="1"/>
    <col min="4851" max="4851" width="14.7265625" style="1" bestFit="1" customWidth="1"/>
    <col min="4852" max="5100" width="8.7265625" style="1"/>
    <col min="5101" max="5101" width="28.81640625" style="1" customWidth="1"/>
    <col min="5102" max="5102" width="24.7265625" style="1" customWidth="1"/>
    <col min="5103" max="5103" width="22.7265625" style="1" customWidth="1"/>
    <col min="5104" max="5104" width="8.7265625" style="1"/>
    <col min="5105" max="5105" width="17.453125" style="1" customWidth="1"/>
    <col min="5106" max="5106" width="8.7265625" style="1"/>
    <col min="5107" max="5107" width="14.7265625" style="1" bestFit="1" customWidth="1"/>
    <col min="5108" max="5356" width="8.7265625" style="1"/>
    <col min="5357" max="5357" width="28.81640625" style="1" customWidth="1"/>
    <col min="5358" max="5358" width="24.7265625" style="1" customWidth="1"/>
    <col min="5359" max="5359" width="22.7265625" style="1" customWidth="1"/>
    <col min="5360" max="5360" width="8.7265625" style="1"/>
    <col min="5361" max="5361" width="17.453125" style="1" customWidth="1"/>
    <col min="5362" max="5362" width="8.7265625" style="1"/>
    <col min="5363" max="5363" width="14.7265625" style="1" bestFit="1" customWidth="1"/>
    <col min="5364" max="5612" width="8.7265625" style="1"/>
    <col min="5613" max="5613" width="28.81640625" style="1" customWidth="1"/>
    <col min="5614" max="5614" width="24.7265625" style="1" customWidth="1"/>
    <col min="5615" max="5615" width="22.7265625" style="1" customWidth="1"/>
    <col min="5616" max="5616" width="8.7265625" style="1"/>
    <col min="5617" max="5617" width="17.453125" style="1" customWidth="1"/>
    <col min="5618" max="5618" width="8.7265625" style="1"/>
    <col min="5619" max="5619" width="14.7265625" style="1" bestFit="1" customWidth="1"/>
    <col min="5620" max="5868" width="8.7265625" style="1"/>
    <col min="5869" max="5869" width="28.81640625" style="1" customWidth="1"/>
    <col min="5870" max="5870" width="24.7265625" style="1" customWidth="1"/>
    <col min="5871" max="5871" width="22.7265625" style="1" customWidth="1"/>
    <col min="5872" max="5872" width="8.7265625" style="1"/>
    <col min="5873" max="5873" width="17.453125" style="1" customWidth="1"/>
    <col min="5874" max="5874" width="8.7265625" style="1"/>
    <col min="5875" max="5875" width="14.7265625" style="1" bestFit="1" customWidth="1"/>
    <col min="5876" max="6124" width="8.7265625" style="1"/>
    <col min="6125" max="6125" width="28.81640625" style="1" customWidth="1"/>
    <col min="6126" max="6126" width="24.7265625" style="1" customWidth="1"/>
    <col min="6127" max="6127" width="22.7265625" style="1" customWidth="1"/>
    <col min="6128" max="6128" width="8.7265625" style="1"/>
    <col min="6129" max="6129" width="17.453125" style="1" customWidth="1"/>
    <col min="6130" max="6130" width="8.7265625" style="1"/>
    <col min="6131" max="6131" width="14.7265625" style="1" bestFit="1" customWidth="1"/>
    <col min="6132" max="6380" width="8.7265625" style="1"/>
    <col min="6381" max="6381" width="28.81640625" style="1" customWidth="1"/>
    <col min="6382" max="6382" width="24.7265625" style="1" customWidth="1"/>
    <col min="6383" max="6383" width="22.7265625" style="1" customWidth="1"/>
    <col min="6384" max="6384" width="8.7265625" style="1"/>
    <col min="6385" max="6385" width="17.453125" style="1" customWidth="1"/>
    <col min="6386" max="6386" width="8.7265625" style="1"/>
    <col min="6387" max="6387" width="14.7265625" style="1" bestFit="1" customWidth="1"/>
    <col min="6388" max="6636" width="8.7265625" style="1"/>
    <col min="6637" max="6637" width="28.81640625" style="1" customWidth="1"/>
    <col min="6638" max="6638" width="24.7265625" style="1" customWidth="1"/>
    <col min="6639" max="6639" width="22.7265625" style="1" customWidth="1"/>
    <col min="6640" max="6640" width="8.7265625" style="1"/>
    <col min="6641" max="6641" width="17.453125" style="1" customWidth="1"/>
    <col min="6642" max="6642" width="8.7265625" style="1"/>
    <col min="6643" max="6643" width="14.7265625" style="1" bestFit="1" customWidth="1"/>
    <col min="6644" max="6892" width="8.7265625" style="1"/>
    <col min="6893" max="6893" width="28.81640625" style="1" customWidth="1"/>
    <col min="6894" max="6894" width="24.7265625" style="1" customWidth="1"/>
    <col min="6895" max="6895" width="22.7265625" style="1" customWidth="1"/>
    <col min="6896" max="6896" width="8.7265625" style="1"/>
    <col min="6897" max="6897" width="17.453125" style="1" customWidth="1"/>
    <col min="6898" max="6898" width="8.7265625" style="1"/>
    <col min="6899" max="6899" width="14.7265625" style="1" bestFit="1" customWidth="1"/>
    <col min="6900" max="7148" width="8.7265625" style="1"/>
    <col min="7149" max="7149" width="28.81640625" style="1" customWidth="1"/>
    <col min="7150" max="7150" width="24.7265625" style="1" customWidth="1"/>
    <col min="7151" max="7151" width="22.7265625" style="1" customWidth="1"/>
    <col min="7152" max="7152" width="8.7265625" style="1"/>
    <col min="7153" max="7153" width="17.453125" style="1" customWidth="1"/>
    <col min="7154" max="7154" width="8.7265625" style="1"/>
    <col min="7155" max="7155" width="14.7265625" style="1" bestFit="1" customWidth="1"/>
    <col min="7156" max="7404" width="8.7265625" style="1"/>
    <col min="7405" max="7405" width="28.81640625" style="1" customWidth="1"/>
    <col min="7406" max="7406" width="24.7265625" style="1" customWidth="1"/>
    <col min="7407" max="7407" width="22.7265625" style="1" customWidth="1"/>
    <col min="7408" max="7408" width="8.7265625" style="1"/>
    <col min="7409" max="7409" width="17.453125" style="1" customWidth="1"/>
    <col min="7410" max="7410" width="8.7265625" style="1"/>
    <col min="7411" max="7411" width="14.7265625" style="1" bestFit="1" customWidth="1"/>
    <col min="7412" max="7660" width="8.7265625" style="1"/>
    <col min="7661" max="7661" width="28.81640625" style="1" customWidth="1"/>
    <col min="7662" max="7662" width="24.7265625" style="1" customWidth="1"/>
    <col min="7663" max="7663" width="22.7265625" style="1" customWidth="1"/>
    <col min="7664" max="7664" width="8.7265625" style="1"/>
    <col min="7665" max="7665" width="17.453125" style="1" customWidth="1"/>
    <col min="7666" max="7666" width="8.7265625" style="1"/>
    <col min="7667" max="7667" width="14.7265625" style="1" bestFit="1" customWidth="1"/>
    <col min="7668" max="7916" width="8.7265625" style="1"/>
    <col min="7917" max="7917" width="28.81640625" style="1" customWidth="1"/>
    <col min="7918" max="7918" width="24.7265625" style="1" customWidth="1"/>
    <col min="7919" max="7919" width="22.7265625" style="1" customWidth="1"/>
    <col min="7920" max="7920" width="8.7265625" style="1"/>
    <col min="7921" max="7921" width="17.453125" style="1" customWidth="1"/>
    <col min="7922" max="7922" width="8.7265625" style="1"/>
    <col min="7923" max="7923" width="14.7265625" style="1" bestFit="1" customWidth="1"/>
    <col min="7924" max="8172" width="8.7265625" style="1"/>
    <col min="8173" max="8173" width="28.81640625" style="1" customWidth="1"/>
    <col min="8174" max="8174" width="24.7265625" style="1" customWidth="1"/>
    <col min="8175" max="8175" width="22.7265625" style="1" customWidth="1"/>
    <col min="8176" max="8176" width="8.7265625" style="1"/>
    <col min="8177" max="8177" width="17.453125" style="1" customWidth="1"/>
    <col min="8178" max="8178" width="8.7265625" style="1"/>
    <col min="8179" max="8179" width="14.7265625" style="1" bestFit="1" customWidth="1"/>
    <col min="8180" max="8428" width="8.7265625" style="1"/>
    <col min="8429" max="8429" width="28.81640625" style="1" customWidth="1"/>
    <col min="8430" max="8430" width="24.7265625" style="1" customWidth="1"/>
    <col min="8431" max="8431" width="22.7265625" style="1" customWidth="1"/>
    <col min="8432" max="8432" width="8.7265625" style="1"/>
    <col min="8433" max="8433" width="17.453125" style="1" customWidth="1"/>
    <col min="8434" max="8434" width="8.7265625" style="1"/>
    <col min="8435" max="8435" width="14.7265625" style="1" bestFit="1" customWidth="1"/>
    <col min="8436" max="8684" width="8.7265625" style="1"/>
    <col min="8685" max="8685" width="28.81640625" style="1" customWidth="1"/>
    <col min="8686" max="8686" width="24.7265625" style="1" customWidth="1"/>
    <col min="8687" max="8687" width="22.7265625" style="1" customWidth="1"/>
    <col min="8688" max="8688" width="8.7265625" style="1"/>
    <col min="8689" max="8689" width="17.453125" style="1" customWidth="1"/>
    <col min="8690" max="8690" width="8.7265625" style="1"/>
    <col min="8691" max="8691" width="14.7265625" style="1" bestFit="1" customWidth="1"/>
    <col min="8692" max="8940" width="8.7265625" style="1"/>
    <col min="8941" max="8941" width="28.81640625" style="1" customWidth="1"/>
    <col min="8942" max="8942" width="24.7265625" style="1" customWidth="1"/>
    <col min="8943" max="8943" width="22.7265625" style="1" customWidth="1"/>
    <col min="8944" max="8944" width="8.7265625" style="1"/>
    <col min="8945" max="8945" width="17.453125" style="1" customWidth="1"/>
    <col min="8946" max="8946" width="8.7265625" style="1"/>
    <col min="8947" max="8947" width="14.7265625" style="1" bestFit="1" customWidth="1"/>
    <col min="8948" max="9196" width="8.7265625" style="1"/>
    <col min="9197" max="9197" width="28.81640625" style="1" customWidth="1"/>
    <col min="9198" max="9198" width="24.7265625" style="1" customWidth="1"/>
    <col min="9199" max="9199" width="22.7265625" style="1" customWidth="1"/>
    <col min="9200" max="9200" width="8.7265625" style="1"/>
    <col min="9201" max="9201" width="17.453125" style="1" customWidth="1"/>
    <col min="9202" max="9202" width="8.7265625" style="1"/>
    <col min="9203" max="9203" width="14.7265625" style="1" bestFit="1" customWidth="1"/>
    <col min="9204" max="9452" width="8.7265625" style="1"/>
    <col min="9453" max="9453" width="28.81640625" style="1" customWidth="1"/>
    <col min="9454" max="9454" width="24.7265625" style="1" customWidth="1"/>
    <col min="9455" max="9455" width="22.7265625" style="1" customWidth="1"/>
    <col min="9456" max="9456" width="8.7265625" style="1"/>
    <col min="9457" max="9457" width="17.453125" style="1" customWidth="1"/>
    <col min="9458" max="9458" width="8.7265625" style="1"/>
    <col min="9459" max="9459" width="14.7265625" style="1" bestFit="1" customWidth="1"/>
    <col min="9460" max="9708" width="8.7265625" style="1"/>
    <col min="9709" max="9709" width="28.81640625" style="1" customWidth="1"/>
    <col min="9710" max="9710" width="24.7265625" style="1" customWidth="1"/>
    <col min="9711" max="9711" width="22.7265625" style="1" customWidth="1"/>
    <col min="9712" max="9712" width="8.7265625" style="1"/>
    <col min="9713" max="9713" width="17.453125" style="1" customWidth="1"/>
    <col min="9714" max="9714" width="8.7265625" style="1"/>
    <col min="9715" max="9715" width="14.7265625" style="1" bestFit="1" customWidth="1"/>
    <col min="9716" max="9964" width="8.7265625" style="1"/>
    <col min="9965" max="9965" width="28.81640625" style="1" customWidth="1"/>
    <col min="9966" max="9966" width="24.7265625" style="1" customWidth="1"/>
    <col min="9967" max="9967" width="22.7265625" style="1" customWidth="1"/>
    <col min="9968" max="9968" width="8.7265625" style="1"/>
    <col min="9969" max="9969" width="17.453125" style="1" customWidth="1"/>
    <col min="9970" max="9970" width="8.7265625" style="1"/>
    <col min="9971" max="9971" width="14.7265625" style="1" bestFit="1" customWidth="1"/>
    <col min="9972" max="10220" width="8.7265625" style="1"/>
    <col min="10221" max="10221" width="28.81640625" style="1" customWidth="1"/>
    <col min="10222" max="10222" width="24.7265625" style="1" customWidth="1"/>
    <col min="10223" max="10223" width="22.7265625" style="1" customWidth="1"/>
    <col min="10224" max="10224" width="8.7265625" style="1"/>
    <col min="10225" max="10225" width="17.453125" style="1" customWidth="1"/>
    <col min="10226" max="10226" width="8.7265625" style="1"/>
    <col min="10227" max="10227" width="14.7265625" style="1" bestFit="1" customWidth="1"/>
    <col min="10228" max="10476" width="8.7265625" style="1"/>
    <col min="10477" max="10477" width="28.81640625" style="1" customWidth="1"/>
    <col min="10478" max="10478" width="24.7265625" style="1" customWidth="1"/>
    <col min="10479" max="10479" width="22.7265625" style="1" customWidth="1"/>
    <col min="10480" max="10480" width="8.7265625" style="1"/>
    <col min="10481" max="10481" width="17.453125" style="1" customWidth="1"/>
    <col min="10482" max="10482" width="8.7265625" style="1"/>
    <col min="10483" max="10483" width="14.7265625" style="1" bestFit="1" customWidth="1"/>
    <col min="10484" max="10732" width="8.7265625" style="1"/>
    <col min="10733" max="10733" width="28.81640625" style="1" customWidth="1"/>
    <col min="10734" max="10734" width="24.7265625" style="1" customWidth="1"/>
    <col min="10735" max="10735" width="22.7265625" style="1" customWidth="1"/>
    <col min="10736" max="10736" width="8.7265625" style="1"/>
    <col min="10737" max="10737" width="17.453125" style="1" customWidth="1"/>
    <col min="10738" max="10738" width="8.7265625" style="1"/>
    <col min="10739" max="10739" width="14.7265625" style="1" bestFit="1" customWidth="1"/>
    <col min="10740" max="10988" width="8.7265625" style="1"/>
    <col min="10989" max="10989" width="28.81640625" style="1" customWidth="1"/>
    <col min="10990" max="10990" width="24.7265625" style="1" customWidth="1"/>
    <col min="10991" max="10991" width="22.7265625" style="1" customWidth="1"/>
    <col min="10992" max="10992" width="8.7265625" style="1"/>
    <col min="10993" max="10993" width="17.453125" style="1" customWidth="1"/>
    <col min="10994" max="10994" width="8.7265625" style="1"/>
    <col min="10995" max="10995" width="14.7265625" style="1" bestFit="1" customWidth="1"/>
    <col min="10996" max="11244" width="8.7265625" style="1"/>
    <col min="11245" max="11245" width="28.81640625" style="1" customWidth="1"/>
    <col min="11246" max="11246" width="24.7265625" style="1" customWidth="1"/>
    <col min="11247" max="11247" width="22.7265625" style="1" customWidth="1"/>
    <col min="11248" max="11248" width="8.7265625" style="1"/>
    <col min="11249" max="11249" width="17.453125" style="1" customWidth="1"/>
    <col min="11250" max="11250" width="8.7265625" style="1"/>
    <col min="11251" max="11251" width="14.7265625" style="1" bestFit="1" customWidth="1"/>
    <col min="11252" max="11500" width="8.7265625" style="1"/>
    <col min="11501" max="11501" width="28.81640625" style="1" customWidth="1"/>
    <col min="11502" max="11502" width="24.7265625" style="1" customWidth="1"/>
    <col min="11503" max="11503" width="22.7265625" style="1" customWidth="1"/>
    <col min="11504" max="11504" width="8.7265625" style="1"/>
    <col min="11505" max="11505" width="17.453125" style="1" customWidth="1"/>
    <col min="11506" max="11506" width="8.7265625" style="1"/>
    <col min="11507" max="11507" width="14.7265625" style="1" bestFit="1" customWidth="1"/>
    <col min="11508" max="11756" width="8.7265625" style="1"/>
    <col min="11757" max="11757" width="28.81640625" style="1" customWidth="1"/>
    <col min="11758" max="11758" width="24.7265625" style="1" customWidth="1"/>
    <col min="11759" max="11759" width="22.7265625" style="1" customWidth="1"/>
    <col min="11760" max="11760" width="8.7265625" style="1"/>
    <col min="11761" max="11761" width="17.453125" style="1" customWidth="1"/>
    <col min="11762" max="11762" width="8.7265625" style="1"/>
    <col min="11763" max="11763" width="14.7265625" style="1" bestFit="1" customWidth="1"/>
    <col min="11764" max="12012" width="8.7265625" style="1"/>
    <col min="12013" max="12013" width="28.81640625" style="1" customWidth="1"/>
    <col min="12014" max="12014" width="24.7265625" style="1" customWidth="1"/>
    <col min="12015" max="12015" width="22.7265625" style="1" customWidth="1"/>
    <col min="12016" max="12016" width="8.7265625" style="1"/>
    <col min="12017" max="12017" width="17.453125" style="1" customWidth="1"/>
    <col min="12018" max="12018" width="8.7265625" style="1"/>
    <col min="12019" max="12019" width="14.7265625" style="1" bestFit="1" customWidth="1"/>
    <col min="12020" max="12268" width="8.7265625" style="1"/>
    <col min="12269" max="12269" width="28.81640625" style="1" customWidth="1"/>
    <col min="12270" max="12270" width="24.7265625" style="1" customWidth="1"/>
    <col min="12271" max="12271" width="22.7265625" style="1" customWidth="1"/>
    <col min="12272" max="12272" width="8.7265625" style="1"/>
    <col min="12273" max="12273" width="17.453125" style="1" customWidth="1"/>
    <col min="12274" max="12274" width="8.7265625" style="1"/>
    <col min="12275" max="12275" width="14.7265625" style="1" bestFit="1" customWidth="1"/>
    <col min="12276" max="12524" width="8.7265625" style="1"/>
    <col min="12525" max="12525" width="28.81640625" style="1" customWidth="1"/>
    <col min="12526" max="12526" width="24.7265625" style="1" customWidth="1"/>
    <col min="12527" max="12527" width="22.7265625" style="1" customWidth="1"/>
    <col min="12528" max="12528" width="8.7265625" style="1"/>
    <col min="12529" max="12529" width="17.453125" style="1" customWidth="1"/>
    <col min="12530" max="12530" width="8.7265625" style="1"/>
    <col min="12531" max="12531" width="14.7265625" style="1" bestFit="1" customWidth="1"/>
    <col min="12532" max="12780" width="8.7265625" style="1"/>
    <col min="12781" max="12781" width="28.81640625" style="1" customWidth="1"/>
    <col min="12782" max="12782" width="24.7265625" style="1" customWidth="1"/>
    <col min="12783" max="12783" width="22.7265625" style="1" customWidth="1"/>
    <col min="12784" max="12784" width="8.7265625" style="1"/>
    <col min="12785" max="12785" width="17.453125" style="1" customWidth="1"/>
    <col min="12786" max="12786" width="8.7265625" style="1"/>
    <col min="12787" max="12787" width="14.7265625" style="1" bestFit="1" customWidth="1"/>
    <col min="12788" max="13036" width="8.7265625" style="1"/>
    <col min="13037" max="13037" width="28.81640625" style="1" customWidth="1"/>
    <col min="13038" max="13038" width="24.7265625" style="1" customWidth="1"/>
    <col min="13039" max="13039" width="22.7265625" style="1" customWidth="1"/>
    <col min="13040" max="13040" width="8.7265625" style="1"/>
    <col min="13041" max="13041" width="17.453125" style="1" customWidth="1"/>
    <col min="13042" max="13042" width="8.7265625" style="1"/>
    <col min="13043" max="13043" width="14.7265625" style="1" bestFit="1" customWidth="1"/>
    <col min="13044" max="13292" width="8.7265625" style="1"/>
    <col min="13293" max="13293" width="28.81640625" style="1" customWidth="1"/>
    <col min="13294" max="13294" width="24.7265625" style="1" customWidth="1"/>
    <col min="13295" max="13295" width="22.7265625" style="1" customWidth="1"/>
    <col min="13296" max="13296" width="8.7265625" style="1"/>
    <col min="13297" max="13297" width="17.453125" style="1" customWidth="1"/>
    <col min="13298" max="13298" width="8.7265625" style="1"/>
    <col min="13299" max="13299" width="14.7265625" style="1" bestFit="1" customWidth="1"/>
    <col min="13300" max="13548" width="8.7265625" style="1"/>
    <col min="13549" max="13549" width="28.81640625" style="1" customWidth="1"/>
    <col min="13550" max="13550" width="24.7265625" style="1" customWidth="1"/>
    <col min="13551" max="13551" width="22.7265625" style="1" customWidth="1"/>
    <col min="13552" max="13552" width="8.7265625" style="1"/>
    <col min="13553" max="13553" width="17.453125" style="1" customWidth="1"/>
    <col min="13554" max="13554" width="8.7265625" style="1"/>
    <col min="13555" max="13555" width="14.7265625" style="1" bestFit="1" customWidth="1"/>
    <col min="13556" max="13804" width="8.7265625" style="1"/>
    <col min="13805" max="13805" width="28.81640625" style="1" customWidth="1"/>
    <col min="13806" max="13806" width="24.7265625" style="1" customWidth="1"/>
    <col min="13807" max="13807" width="22.7265625" style="1" customWidth="1"/>
    <col min="13808" max="13808" width="8.7265625" style="1"/>
    <col min="13809" max="13809" width="17.453125" style="1" customWidth="1"/>
    <col min="13810" max="13810" width="8.7265625" style="1"/>
    <col min="13811" max="13811" width="14.7265625" style="1" bestFit="1" customWidth="1"/>
    <col min="13812" max="14060" width="8.7265625" style="1"/>
    <col min="14061" max="14061" width="28.81640625" style="1" customWidth="1"/>
    <col min="14062" max="14062" width="24.7265625" style="1" customWidth="1"/>
    <col min="14063" max="14063" width="22.7265625" style="1" customWidth="1"/>
    <col min="14064" max="14064" width="8.7265625" style="1"/>
    <col min="14065" max="14065" width="17.453125" style="1" customWidth="1"/>
    <col min="14066" max="14066" width="8.7265625" style="1"/>
    <col min="14067" max="14067" width="14.7265625" style="1" bestFit="1" customWidth="1"/>
    <col min="14068" max="14316" width="8.7265625" style="1"/>
    <col min="14317" max="14317" width="28.81640625" style="1" customWidth="1"/>
    <col min="14318" max="14318" width="24.7265625" style="1" customWidth="1"/>
    <col min="14319" max="14319" width="22.7265625" style="1" customWidth="1"/>
    <col min="14320" max="14320" width="8.7265625" style="1"/>
    <col min="14321" max="14321" width="17.453125" style="1" customWidth="1"/>
    <col min="14322" max="14322" width="8.7265625" style="1"/>
    <col min="14323" max="14323" width="14.7265625" style="1" bestFit="1" customWidth="1"/>
    <col min="14324" max="14572" width="8.7265625" style="1"/>
    <col min="14573" max="14573" width="28.81640625" style="1" customWidth="1"/>
    <col min="14574" max="14574" width="24.7265625" style="1" customWidth="1"/>
    <col min="14575" max="14575" width="22.7265625" style="1" customWidth="1"/>
    <col min="14576" max="14576" width="8.7265625" style="1"/>
    <col min="14577" max="14577" width="17.453125" style="1" customWidth="1"/>
    <col min="14578" max="14578" width="8.7265625" style="1"/>
    <col min="14579" max="14579" width="14.7265625" style="1" bestFit="1" customWidth="1"/>
    <col min="14580" max="14828" width="8.7265625" style="1"/>
    <col min="14829" max="14829" width="28.81640625" style="1" customWidth="1"/>
    <col min="14830" max="14830" width="24.7265625" style="1" customWidth="1"/>
    <col min="14831" max="14831" width="22.7265625" style="1" customWidth="1"/>
    <col min="14832" max="14832" width="8.7265625" style="1"/>
    <col min="14833" max="14833" width="17.453125" style="1" customWidth="1"/>
    <col min="14834" max="14834" width="8.7265625" style="1"/>
    <col min="14835" max="14835" width="14.7265625" style="1" bestFit="1" customWidth="1"/>
    <col min="14836" max="15084" width="8.7265625" style="1"/>
    <col min="15085" max="15085" width="28.81640625" style="1" customWidth="1"/>
    <col min="15086" max="15086" width="24.7265625" style="1" customWidth="1"/>
    <col min="15087" max="15087" width="22.7265625" style="1" customWidth="1"/>
    <col min="15088" max="15088" width="8.7265625" style="1"/>
    <col min="15089" max="15089" width="17.453125" style="1" customWidth="1"/>
    <col min="15090" max="15090" width="8.7265625" style="1"/>
    <col min="15091" max="15091" width="14.7265625" style="1" bestFit="1" customWidth="1"/>
    <col min="15092" max="15340" width="8.7265625" style="1"/>
    <col min="15341" max="15341" width="28.81640625" style="1" customWidth="1"/>
    <col min="15342" max="15342" width="24.7265625" style="1" customWidth="1"/>
    <col min="15343" max="15343" width="22.7265625" style="1" customWidth="1"/>
    <col min="15344" max="15344" width="8.7265625" style="1"/>
    <col min="15345" max="15345" width="17.453125" style="1" customWidth="1"/>
    <col min="15346" max="15346" width="8.7265625" style="1"/>
    <col min="15347" max="15347" width="14.7265625" style="1" bestFit="1" customWidth="1"/>
    <col min="15348" max="15596" width="8.7265625" style="1"/>
    <col min="15597" max="15597" width="28.81640625" style="1" customWidth="1"/>
    <col min="15598" max="15598" width="24.7265625" style="1" customWidth="1"/>
    <col min="15599" max="15599" width="22.7265625" style="1" customWidth="1"/>
    <col min="15600" max="15600" width="8.7265625" style="1"/>
    <col min="15601" max="15601" width="17.453125" style="1" customWidth="1"/>
    <col min="15602" max="15602" width="8.7265625" style="1"/>
    <col min="15603" max="15603" width="14.7265625" style="1" bestFit="1" customWidth="1"/>
    <col min="15604" max="15852" width="8.7265625" style="1"/>
    <col min="15853" max="15853" width="28.81640625" style="1" customWidth="1"/>
    <col min="15854" max="15854" width="24.7265625" style="1" customWidth="1"/>
    <col min="15855" max="15855" width="22.7265625" style="1" customWidth="1"/>
    <col min="15856" max="15856" width="8.7265625" style="1"/>
    <col min="15857" max="15857" width="17.453125" style="1" customWidth="1"/>
    <col min="15858" max="15858" width="8.7265625" style="1"/>
    <col min="15859" max="15859" width="14.7265625" style="1" bestFit="1" customWidth="1"/>
    <col min="15860" max="16108" width="8.7265625" style="1"/>
    <col min="16109" max="16109" width="28.81640625" style="1" customWidth="1"/>
    <col min="16110" max="16110" width="24.7265625" style="1" customWidth="1"/>
    <col min="16111" max="16111" width="22.7265625" style="1" customWidth="1"/>
    <col min="16112" max="16112" width="8.7265625" style="1"/>
    <col min="16113" max="16113" width="17.453125" style="1" customWidth="1"/>
    <col min="16114" max="16114" width="8.7265625" style="1"/>
    <col min="16115" max="16115" width="14.7265625" style="1" bestFit="1" customWidth="1"/>
    <col min="16116" max="16384" width="8.7265625" style="1"/>
  </cols>
  <sheetData>
    <row r="1" spans="1:14" ht="12.75" customHeight="1" x14ac:dyDescent="0.25">
      <c r="C1" s="1"/>
      <c r="D1" s="120"/>
      <c r="E1" s="445"/>
      <c r="F1" s="1"/>
      <c r="G1" s="1"/>
      <c r="H1" s="445"/>
      <c r="I1" s="3"/>
      <c r="J1" s="1"/>
      <c r="K1" s="445"/>
      <c r="L1" s="3"/>
      <c r="M1" s="3"/>
      <c r="N1" s="445"/>
    </row>
    <row r="2" spans="1:14" ht="12.75" customHeight="1" x14ac:dyDescent="0.35">
      <c r="B2" s="78" t="s">
        <v>25</v>
      </c>
      <c r="C2" s="1"/>
      <c r="D2" s="120"/>
      <c r="E2" s="3"/>
      <c r="F2" s="1"/>
      <c r="G2" s="1"/>
      <c r="H2" s="3"/>
      <c r="I2" s="3"/>
      <c r="J2" s="1"/>
      <c r="K2" s="1"/>
      <c r="L2" s="3"/>
      <c r="M2" s="3"/>
      <c r="N2" s="1"/>
    </row>
    <row r="3" spans="1:14" ht="12.75" customHeight="1" x14ac:dyDescent="0.25">
      <c r="C3" s="1"/>
      <c r="D3" s="120"/>
      <c r="E3" s="3"/>
      <c r="F3" s="1"/>
      <c r="G3" s="1"/>
      <c r="H3" s="3"/>
      <c r="I3" s="3"/>
      <c r="J3" s="1"/>
      <c r="K3" s="1"/>
      <c r="L3" s="3"/>
      <c r="M3" s="3"/>
      <c r="N3" s="1"/>
    </row>
    <row r="4" spans="1:14" ht="15" customHeight="1" x14ac:dyDescent="0.3">
      <c r="B4" s="481" t="s">
        <v>441</v>
      </c>
      <c r="C4" s="481"/>
      <c r="D4" s="481"/>
      <c r="E4" s="481"/>
      <c r="F4" s="481"/>
      <c r="G4" s="481"/>
      <c r="H4" s="481"/>
      <c r="I4" s="481"/>
      <c r="J4" s="481"/>
      <c r="K4" s="481"/>
      <c r="L4" s="481"/>
      <c r="M4" s="481"/>
    </row>
    <row r="5" spans="1:14" ht="12.75" customHeight="1" x14ac:dyDescent="0.25">
      <c r="B5" s="123"/>
      <c r="C5" s="124"/>
      <c r="D5" s="123"/>
      <c r="E5" s="123"/>
      <c r="F5" s="124"/>
      <c r="G5" s="125"/>
      <c r="H5" s="125"/>
      <c r="I5" s="124"/>
      <c r="J5" s="125"/>
      <c r="K5" s="125"/>
      <c r="L5" s="124"/>
      <c r="M5" s="125"/>
      <c r="N5" s="172"/>
    </row>
    <row r="6" spans="1:14" ht="15" customHeight="1" x14ac:dyDescent="0.3">
      <c r="B6" s="123"/>
      <c r="C6" s="124"/>
      <c r="D6" s="476" t="s">
        <v>4</v>
      </c>
      <c r="E6" s="476"/>
      <c r="F6" s="173"/>
      <c r="G6" s="490" t="s">
        <v>5</v>
      </c>
      <c r="H6" s="490"/>
      <c r="I6" s="173"/>
      <c r="J6" s="490" t="s">
        <v>26</v>
      </c>
      <c r="K6" s="490"/>
      <c r="L6" s="173"/>
      <c r="M6" s="490" t="s">
        <v>3</v>
      </c>
      <c r="N6" s="490"/>
    </row>
    <row r="7" spans="1:14" ht="15" customHeight="1" x14ac:dyDescent="0.25">
      <c r="B7" s="174"/>
      <c r="C7" s="128"/>
      <c r="D7" s="475" t="s">
        <v>288</v>
      </c>
      <c r="E7" s="475"/>
      <c r="F7" s="3"/>
      <c r="G7" s="475" t="s">
        <v>289</v>
      </c>
      <c r="H7" s="475"/>
      <c r="I7" s="3"/>
      <c r="J7" s="475" t="s">
        <v>273</v>
      </c>
      <c r="K7" s="475"/>
      <c r="L7" s="3"/>
      <c r="M7" s="475" t="s">
        <v>287</v>
      </c>
      <c r="N7" s="475"/>
    </row>
    <row r="8" spans="1:14" ht="22.5" customHeight="1" thickBot="1" x14ac:dyDescent="0.35">
      <c r="B8" s="175"/>
      <c r="C8" s="131"/>
      <c r="D8" s="132" t="s">
        <v>24</v>
      </c>
      <c r="E8" s="132" t="s">
        <v>2</v>
      </c>
      <c r="F8" s="131"/>
      <c r="G8" s="132" t="s">
        <v>24</v>
      </c>
      <c r="H8" s="132" t="s">
        <v>2</v>
      </c>
      <c r="I8" s="131"/>
      <c r="J8" s="132" t="s">
        <v>24</v>
      </c>
      <c r="K8" s="132" t="s">
        <v>2</v>
      </c>
      <c r="L8" s="131"/>
      <c r="M8" s="132" t="s">
        <v>24</v>
      </c>
      <c r="N8" s="132" t="s">
        <v>2</v>
      </c>
    </row>
    <row r="9" spans="1:14" s="177" customFormat="1" ht="10" customHeight="1" x14ac:dyDescent="0.35">
      <c r="A9" s="158"/>
      <c r="B9" s="131"/>
      <c r="C9" s="131"/>
      <c r="D9" s="176"/>
      <c r="E9" s="176"/>
      <c r="F9" s="131"/>
      <c r="G9" s="176"/>
      <c r="H9" s="176"/>
      <c r="I9" s="131"/>
      <c r="J9" s="176"/>
      <c r="K9" s="176"/>
      <c r="L9" s="131"/>
      <c r="M9" s="176"/>
      <c r="N9" s="176"/>
    </row>
    <row r="10" spans="1:14" ht="15" customHeight="1" x14ac:dyDescent="0.3">
      <c r="B10" s="70" t="s">
        <v>17</v>
      </c>
      <c r="C10" s="131"/>
      <c r="D10" s="72">
        <f>SUM(D11:D12)</f>
        <v>5</v>
      </c>
      <c r="E10" s="208">
        <f>D10/D10</f>
        <v>1</v>
      </c>
      <c r="F10" s="131"/>
      <c r="G10" s="72">
        <f>SUM(G11:G12)</f>
        <v>44</v>
      </c>
      <c r="H10" s="208">
        <f>G10/G10</f>
        <v>1</v>
      </c>
      <c r="I10" s="131"/>
      <c r="J10" s="72">
        <f>SUM(J11:J12)</f>
        <v>0</v>
      </c>
      <c r="K10" s="208">
        <v>0</v>
      </c>
      <c r="L10" s="131"/>
      <c r="M10" s="72">
        <f>SUM(M11:M12)</f>
        <v>49</v>
      </c>
      <c r="N10" s="208">
        <f>M10/M10</f>
        <v>1</v>
      </c>
    </row>
    <row r="11" spans="1:14" ht="15" customHeight="1" x14ac:dyDescent="0.25">
      <c r="B11" s="268" t="s">
        <v>138</v>
      </c>
      <c r="C11" s="135"/>
      <c r="D11" s="169">
        <f>D15+D19+D23</f>
        <v>3</v>
      </c>
      <c r="E11" s="140">
        <f>D11/D10</f>
        <v>0.6</v>
      </c>
      <c r="F11" s="135"/>
      <c r="G11" s="169">
        <f>G15+G19+G23</f>
        <v>10</v>
      </c>
      <c r="H11" s="140">
        <f>G11/G10</f>
        <v>0.22727272727272727</v>
      </c>
      <c r="I11" s="135"/>
      <c r="J11" s="169">
        <f>J15+J19+J23</f>
        <v>0</v>
      </c>
      <c r="K11" s="140">
        <v>0</v>
      </c>
      <c r="L11" s="135"/>
      <c r="M11" s="169">
        <f>M15+M19+M23</f>
        <v>13</v>
      </c>
      <c r="N11" s="140">
        <f>M11/M10</f>
        <v>0.26530612244897961</v>
      </c>
    </row>
    <row r="12" spans="1:14" ht="15" customHeight="1" x14ac:dyDescent="0.25">
      <c r="B12" s="270" t="s">
        <v>175</v>
      </c>
      <c r="C12" s="271"/>
      <c r="D12" s="272">
        <f>D16+D20+D24</f>
        <v>2</v>
      </c>
      <c r="E12" s="227">
        <f>D12/D10</f>
        <v>0.4</v>
      </c>
      <c r="F12" s="271"/>
      <c r="G12" s="272">
        <f>G16+G20+G24</f>
        <v>34</v>
      </c>
      <c r="H12" s="227">
        <f>G12/G10</f>
        <v>0.77272727272727271</v>
      </c>
      <c r="I12" s="271"/>
      <c r="J12" s="272">
        <f>J16+J20+J24</f>
        <v>0</v>
      </c>
      <c r="K12" s="227">
        <v>0</v>
      </c>
      <c r="L12" s="271"/>
      <c r="M12" s="272">
        <f>M16+M20+M24</f>
        <v>36</v>
      </c>
      <c r="N12" s="227">
        <f>M12/M10</f>
        <v>0.73469387755102045</v>
      </c>
    </row>
    <row r="13" spans="1:14" s="177" customFormat="1" ht="10" customHeight="1" x14ac:dyDescent="0.35">
      <c r="A13" s="158"/>
      <c r="B13" s="131"/>
      <c r="C13" s="131"/>
      <c r="D13" s="176"/>
      <c r="E13" s="176"/>
      <c r="F13" s="131"/>
      <c r="G13" s="176"/>
      <c r="H13" s="176"/>
      <c r="I13" s="131"/>
      <c r="J13" s="176"/>
      <c r="K13" s="176"/>
      <c r="L13" s="131"/>
      <c r="M13" s="176"/>
      <c r="N13" s="176"/>
    </row>
    <row r="14" spans="1:14" ht="15" customHeight="1" x14ac:dyDescent="0.25">
      <c r="B14" s="71" t="s">
        <v>143</v>
      </c>
      <c r="C14" s="271"/>
      <c r="D14" s="72">
        <f>SUM(D15:D16)</f>
        <v>2</v>
      </c>
      <c r="E14" s="208">
        <f>D14/D10</f>
        <v>0.4</v>
      </c>
      <c r="F14" s="287"/>
      <c r="G14" s="72">
        <f>SUM(G15:G16)</f>
        <v>8</v>
      </c>
      <c r="H14" s="208">
        <f>G14/G10</f>
        <v>0.18181818181818182</v>
      </c>
      <c r="I14" s="287"/>
      <c r="J14" s="72">
        <f>SUM(J15:J16)</f>
        <v>0</v>
      </c>
      <c r="K14" s="208">
        <v>0</v>
      </c>
      <c r="L14" s="287"/>
      <c r="M14" s="72">
        <f>SUM(M15:M16)</f>
        <v>10</v>
      </c>
      <c r="N14" s="208">
        <f>M14/M10</f>
        <v>0.20408163265306123</v>
      </c>
    </row>
    <row r="15" spans="1:14" ht="15" customHeight="1" x14ac:dyDescent="0.25">
      <c r="B15" s="268" t="s">
        <v>138</v>
      </c>
      <c r="C15" s="271"/>
      <c r="D15" s="139">
        <v>2</v>
      </c>
      <c r="E15" s="140">
        <f>IFERROR(D15/D14,0)</f>
        <v>1</v>
      </c>
      <c r="F15" s="271"/>
      <c r="G15" s="141">
        <v>6</v>
      </c>
      <c r="H15" s="140">
        <f>G15/G14</f>
        <v>0.75</v>
      </c>
      <c r="I15" s="271"/>
      <c r="J15" s="139">
        <v>0</v>
      </c>
      <c r="K15" s="140">
        <f>IFERROR(J15/J14,0)</f>
        <v>0</v>
      </c>
      <c r="L15" s="271"/>
      <c r="M15" s="186">
        <f>SUM(D15,G15,J15)</f>
        <v>8</v>
      </c>
      <c r="N15" s="140">
        <f>M15/M14</f>
        <v>0.8</v>
      </c>
    </row>
    <row r="16" spans="1:14" ht="15" customHeight="1" x14ac:dyDescent="0.25">
      <c r="B16" s="270" t="s">
        <v>139</v>
      </c>
      <c r="C16" s="271"/>
      <c r="D16" s="226">
        <v>0</v>
      </c>
      <c r="E16" s="227">
        <f>IFERROR(D16/D14,0)</f>
        <v>0</v>
      </c>
      <c r="F16" s="271"/>
      <c r="G16" s="228">
        <v>2</v>
      </c>
      <c r="H16" s="227">
        <f>G16/G14</f>
        <v>0.25</v>
      </c>
      <c r="I16" s="271"/>
      <c r="J16" s="226">
        <v>0</v>
      </c>
      <c r="K16" s="227">
        <f>IFERROR(J16/J14,0)</f>
        <v>0</v>
      </c>
      <c r="L16" s="271"/>
      <c r="M16" s="226">
        <f>SUM(D16,G16,J16)</f>
        <v>2</v>
      </c>
      <c r="N16" s="227">
        <f>M16/M14</f>
        <v>0.2</v>
      </c>
    </row>
    <row r="17" spans="1:14" s="177" customFormat="1" ht="10" customHeight="1" x14ac:dyDescent="0.35">
      <c r="A17" s="158"/>
      <c r="B17" s="131"/>
      <c r="C17" s="131"/>
      <c r="D17" s="176"/>
      <c r="E17" s="176"/>
      <c r="F17" s="131"/>
      <c r="G17" s="176"/>
      <c r="H17" s="176"/>
      <c r="I17" s="131"/>
      <c r="J17" s="176"/>
      <c r="K17" s="176"/>
      <c r="L17" s="131"/>
      <c r="M17" s="176"/>
      <c r="N17" s="176"/>
    </row>
    <row r="18" spans="1:14" ht="15" customHeight="1" x14ac:dyDescent="0.25">
      <c r="B18" s="71" t="s">
        <v>180</v>
      </c>
      <c r="C18" s="271"/>
      <c r="D18" s="72">
        <f>SUM(D19:D20)</f>
        <v>0</v>
      </c>
      <c r="E18" s="208">
        <f>D18/D10</f>
        <v>0</v>
      </c>
      <c r="F18" s="287"/>
      <c r="G18" s="72">
        <f>SUM(G19:G20)</f>
        <v>1</v>
      </c>
      <c r="H18" s="208">
        <f>G18/G10</f>
        <v>2.2727272727272728E-2</v>
      </c>
      <c r="I18" s="287"/>
      <c r="J18" s="72">
        <f>SUM(J19:J20)</f>
        <v>0</v>
      </c>
      <c r="K18" s="208">
        <v>0</v>
      </c>
      <c r="L18" s="287"/>
      <c r="M18" s="72">
        <f>SUM(M19:M20)</f>
        <v>1</v>
      </c>
      <c r="N18" s="208">
        <f>M18/M10</f>
        <v>2.0408163265306121E-2</v>
      </c>
    </row>
    <row r="19" spans="1:14" ht="15" customHeight="1" x14ac:dyDescent="0.25">
      <c r="B19" s="268" t="s">
        <v>138</v>
      </c>
      <c r="C19" s="271"/>
      <c r="D19" s="139">
        <v>0</v>
      </c>
      <c r="E19" s="140">
        <f>IFERROR(D19/D18,0)</f>
        <v>0</v>
      </c>
      <c r="F19" s="271"/>
      <c r="G19" s="141">
        <v>1</v>
      </c>
      <c r="H19" s="140">
        <f>G19/G18</f>
        <v>1</v>
      </c>
      <c r="I19" s="271"/>
      <c r="J19" s="139">
        <v>0</v>
      </c>
      <c r="K19" s="140">
        <f>IFERROR(J19/J18,0)</f>
        <v>0</v>
      </c>
      <c r="L19" s="271"/>
      <c r="M19" s="186">
        <f>SUM(D19,G19,J19)</f>
        <v>1</v>
      </c>
      <c r="N19" s="140">
        <f>M19/M18</f>
        <v>1</v>
      </c>
    </row>
    <row r="20" spans="1:14" ht="15" customHeight="1" x14ac:dyDescent="0.25">
      <c r="B20" s="270" t="s">
        <v>139</v>
      </c>
      <c r="C20" s="271"/>
      <c r="D20" s="226">
        <v>0</v>
      </c>
      <c r="E20" s="227">
        <f>IFERROR(D20/D18,0)</f>
        <v>0</v>
      </c>
      <c r="F20" s="271"/>
      <c r="G20" s="228">
        <v>0</v>
      </c>
      <c r="H20" s="227">
        <f>G20/G18</f>
        <v>0</v>
      </c>
      <c r="I20" s="271"/>
      <c r="J20" s="226">
        <v>0</v>
      </c>
      <c r="K20" s="227">
        <f>IFERROR(J20/J18,0)</f>
        <v>0</v>
      </c>
      <c r="L20" s="271"/>
      <c r="M20" s="226">
        <f>SUM(D20,G20,J20)</f>
        <v>0</v>
      </c>
      <c r="N20" s="227">
        <f>M20/M18</f>
        <v>0</v>
      </c>
    </row>
    <row r="21" spans="1:14" s="177" customFormat="1" ht="10" customHeight="1" x14ac:dyDescent="0.35">
      <c r="A21" s="158"/>
      <c r="B21" s="131"/>
      <c r="C21" s="131"/>
      <c r="D21" s="176"/>
      <c r="E21" s="176"/>
      <c r="F21" s="131"/>
      <c r="G21" s="176"/>
      <c r="H21" s="176"/>
      <c r="I21" s="131"/>
      <c r="J21" s="176"/>
      <c r="K21" s="176"/>
      <c r="L21" s="131"/>
      <c r="M21" s="176"/>
      <c r="N21" s="176"/>
    </row>
    <row r="22" spans="1:14" ht="15" customHeight="1" x14ac:dyDescent="0.25">
      <c r="B22" s="71" t="s">
        <v>181</v>
      </c>
      <c r="C22" s="271"/>
      <c r="D22" s="72">
        <f>SUM(D23:D24)</f>
        <v>3</v>
      </c>
      <c r="E22" s="208">
        <f>D22/D10</f>
        <v>0.6</v>
      </c>
      <c r="F22" s="287"/>
      <c r="G22" s="72">
        <f>SUM(G23:G24)</f>
        <v>35</v>
      </c>
      <c r="H22" s="208">
        <f>G22/G10</f>
        <v>0.79545454545454541</v>
      </c>
      <c r="I22" s="287"/>
      <c r="J22" s="72">
        <f>SUM(J23:J24)</f>
        <v>0</v>
      </c>
      <c r="K22" s="208">
        <v>0</v>
      </c>
      <c r="L22" s="287"/>
      <c r="M22" s="72">
        <f>SUM(M23:M24)</f>
        <v>38</v>
      </c>
      <c r="N22" s="208">
        <f>M22/M10</f>
        <v>0.77551020408163263</v>
      </c>
    </row>
    <row r="23" spans="1:14" ht="15" customHeight="1" x14ac:dyDescent="0.25">
      <c r="B23" s="268" t="s">
        <v>138</v>
      </c>
      <c r="C23" s="271"/>
      <c r="D23" s="139">
        <v>1</v>
      </c>
      <c r="E23" s="140">
        <f>IFERROR(D23/D22,0)</f>
        <v>0.33333333333333331</v>
      </c>
      <c r="F23" s="271"/>
      <c r="G23" s="141">
        <v>3</v>
      </c>
      <c r="H23" s="140">
        <f>G23/G22</f>
        <v>8.5714285714285715E-2</v>
      </c>
      <c r="I23" s="271"/>
      <c r="J23" s="139">
        <v>0</v>
      </c>
      <c r="K23" s="140">
        <f>IFERROR(J23/J22,0)</f>
        <v>0</v>
      </c>
      <c r="L23" s="271"/>
      <c r="M23" s="139">
        <f>SUM(D23,G23,J23)</f>
        <v>4</v>
      </c>
      <c r="N23" s="140">
        <f>M23/M22</f>
        <v>0.10526315789473684</v>
      </c>
    </row>
    <row r="24" spans="1:14" ht="15" customHeight="1" thickBot="1" x14ac:dyDescent="0.3">
      <c r="B24" s="381" t="s">
        <v>139</v>
      </c>
      <c r="C24" s="271"/>
      <c r="D24" s="383">
        <v>2</v>
      </c>
      <c r="E24" s="384">
        <f>IFERROR(D24/D22,0)</f>
        <v>0.66666666666666663</v>
      </c>
      <c r="F24" s="382"/>
      <c r="G24" s="385">
        <v>32</v>
      </c>
      <c r="H24" s="384">
        <f>G24/G22</f>
        <v>0.91428571428571426</v>
      </c>
      <c r="I24" s="382"/>
      <c r="J24" s="383">
        <v>0</v>
      </c>
      <c r="K24" s="384">
        <f>IFERROR(J24/J22,0)</f>
        <v>0</v>
      </c>
      <c r="L24" s="382"/>
      <c r="M24" s="383">
        <f>SUM(D24,G24,J24)</f>
        <v>34</v>
      </c>
      <c r="N24" s="384">
        <f>M24/M22</f>
        <v>0.89473684210526316</v>
      </c>
    </row>
    <row r="25" spans="1:14" s="177" customFormat="1" ht="10" customHeight="1" thickTop="1" x14ac:dyDescent="0.35">
      <c r="A25" s="158"/>
      <c r="B25" s="131"/>
      <c r="C25" s="131"/>
      <c r="D25" s="176"/>
      <c r="E25" s="176"/>
      <c r="F25" s="131"/>
      <c r="G25" s="176"/>
      <c r="H25" s="176"/>
      <c r="I25" s="131"/>
      <c r="J25" s="176"/>
      <c r="K25" s="176"/>
      <c r="L25" s="131"/>
      <c r="M25" s="176"/>
      <c r="N25" s="176"/>
    </row>
    <row r="26" spans="1:14" ht="12" customHeight="1" x14ac:dyDescent="0.25">
      <c r="C26" s="1"/>
      <c r="D26" s="120"/>
      <c r="E26" s="155"/>
      <c r="F26" s="156"/>
      <c r="G26" s="156"/>
      <c r="H26" s="155"/>
      <c r="I26" s="155"/>
      <c r="J26" s="156"/>
      <c r="K26" s="156"/>
      <c r="L26" s="79"/>
      <c r="M26" s="79"/>
      <c r="N26" s="1"/>
    </row>
    <row r="27" spans="1:14" ht="12" customHeight="1" x14ac:dyDescent="0.25">
      <c r="C27" s="1"/>
      <c r="D27" s="120"/>
      <c r="E27" s="155"/>
      <c r="F27" s="156"/>
      <c r="G27" s="156"/>
      <c r="H27" s="155"/>
      <c r="I27" s="155"/>
      <c r="J27" s="156"/>
      <c r="K27" s="156"/>
      <c r="L27" s="79"/>
      <c r="M27" s="79"/>
      <c r="N27" s="1"/>
    </row>
    <row r="28" spans="1:14" ht="12" customHeight="1" x14ac:dyDescent="0.25">
      <c r="B28" s="471" t="s">
        <v>203</v>
      </c>
      <c r="C28" s="471"/>
      <c r="D28" s="471"/>
      <c r="E28" s="471"/>
      <c r="F28" s="471"/>
      <c r="G28" s="471"/>
      <c r="H28" s="471"/>
      <c r="I28" s="471"/>
      <c r="J28" s="471"/>
      <c r="K28" s="471"/>
      <c r="L28" s="471"/>
      <c r="M28" s="471"/>
      <c r="N28" s="1"/>
    </row>
    <row r="29" spans="1:14" ht="12" customHeight="1" x14ac:dyDescent="0.25">
      <c r="B29" s="157" t="s">
        <v>46</v>
      </c>
      <c r="C29" s="1"/>
      <c r="D29" s="120"/>
      <c r="E29" s="157"/>
      <c r="F29" s="157"/>
      <c r="G29" s="158"/>
      <c r="H29" s="157"/>
      <c r="I29" s="157"/>
      <c r="J29" s="157"/>
      <c r="K29" s="158"/>
      <c r="L29" s="107"/>
      <c r="M29" s="107"/>
      <c r="N29" s="1"/>
    </row>
    <row r="30" spans="1:14" ht="12" customHeight="1" x14ac:dyDescent="0.25">
      <c r="B30" s="159" t="s">
        <v>47</v>
      </c>
      <c r="C30" s="1"/>
      <c r="D30" s="120"/>
      <c r="E30" s="159"/>
      <c r="F30" s="159"/>
      <c r="G30" s="158"/>
      <c r="H30" s="159"/>
      <c r="I30" s="159"/>
      <c r="J30" s="159"/>
      <c r="K30" s="158"/>
      <c r="L30" s="107"/>
      <c r="M30" s="107"/>
      <c r="N30" s="1"/>
    </row>
    <row r="31" spans="1:14" ht="12" customHeight="1" x14ac:dyDescent="0.25">
      <c r="B31" s="288" t="s">
        <v>144</v>
      </c>
      <c r="C31" s="1"/>
      <c r="D31" s="120"/>
      <c r="E31" s="107"/>
      <c r="F31" s="107"/>
      <c r="G31" s="107"/>
      <c r="H31" s="107"/>
      <c r="I31" s="107"/>
      <c r="J31" s="107"/>
      <c r="K31" s="107"/>
      <c r="L31" s="107"/>
      <c r="M31" s="107"/>
      <c r="N31" s="1"/>
    </row>
    <row r="32" spans="1:14" ht="12" customHeight="1" x14ac:dyDescent="0.25">
      <c r="B32" s="473" t="s">
        <v>335</v>
      </c>
      <c r="C32" s="473"/>
      <c r="D32" s="473"/>
      <c r="E32" s="473"/>
      <c r="F32" s="473"/>
      <c r="G32" s="473"/>
      <c r="H32" s="473"/>
      <c r="I32" s="473"/>
      <c r="J32" s="473"/>
      <c r="K32" s="473"/>
      <c r="L32" s="473"/>
      <c r="M32" s="473"/>
      <c r="N32" s="1"/>
    </row>
    <row r="33" spans="5:5" s="1" customFormat="1" ht="12.5" x14ac:dyDescent="0.25">
      <c r="E33" s="158"/>
    </row>
    <row r="34" spans="5:5" s="1" customFormat="1" ht="12" customHeight="1" x14ac:dyDescent="0.25">
      <c r="E34" s="158"/>
    </row>
  </sheetData>
  <customSheetViews>
    <customSheetView guid="{2806289E-E2A8-4B9B-A15C-380DC7171E03}" showPageBreaks="1" showGridLines="0" view="pageLayout">
      <selection activeCell="B25" sqref="B25"/>
      <pageMargins left="0.75" right="0.75" top="0.75" bottom="0.75" header="0.5" footer="0.5"/>
      <pageSetup orientation="landscape" r:id="rId1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  <customSheetView guid="{F3B5803E-F644-4017-98FB-3DB746882656}" showPageBreaks="1" showGridLines="0" view="pageLayout">
      <selection activeCell="G32" sqref="G32"/>
      <pageMargins left="0.75" right="0.75" top="0.75" bottom="0.75" header="0.5" footer="0.5"/>
      <pageSetup orientation="landscape" r:id="rId2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</customSheetViews>
  <mergeCells count="11">
    <mergeCell ref="B32:M32"/>
    <mergeCell ref="B4:M4"/>
    <mergeCell ref="D6:E6"/>
    <mergeCell ref="G6:H6"/>
    <mergeCell ref="J6:K6"/>
    <mergeCell ref="M6:N6"/>
    <mergeCell ref="D7:E7"/>
    <mergeCell ref="G7:H7"/>
    <mergeCell ref="J7:K7"/>
    <mergeCell ref="M7:N7"/>
    <mergeCell ref="B28:M28"/>
  </mergeCells>
  <hyperlinks>
    <hyperlink ref="B2" location="ToC!A1" display="Table of Contents" xr:uid="{679847D1-EBD6-42D3-BFF9-F6C48FCA872A}"/>
  </hyperlinks>
  <pageMargins left="0.75" right="0.75" top="0.75" bottom="0.75" header="0.5" footer="0.5"/>
  <pageSetup orientation="landscape" r:id="rId3"/>
  <headerFooter>
    <oddHeader>&amp;L&amp;"Arial,Italic"&amp;10ADEA Survey of Allied Dental Program Directors, 2018 Summary and Results</oddHeader>
    <oddFooter>&amp;L&amp;"Arial,Regular"&amp;10July 2019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R27"/>
  <sheetViews>
    <sheetView showGridLines="0" topLeftCell="A13" zoomScaleNormal="100" workbookViewId="0"/>
  </sheetViews>
  <sheetFormatPr defaultColWidth="8.7265625" defaultRowHeight="15" customHeight="1" x14ac:dyDescent="0.25"/>
  <cols>
    <col min="1" max="1" width="2.26953125" style="1" customWidth="1"/>
    <col min="2" max="2" width="29" style="1" customWidth="1"/>
    <col min="3" max="3" width="2" style="120" customWidth="1"/>
    <col min="4" max="5" width="8.26953125" style="1" customWidth="1"/>
    <col min="6" max="6" width="1.453125" style="120" customWidth="1"/>
    <col min="7" max="8" width="8.26953125" style="2" customWidth="1"/>
    <col min="9" max="9" width="1.453125" style="120" customWidth="1"/>
    <col min="10" max="11" width="8.26953125" style="2" customWidth="1"/>
    <col min="12" max="12" width="1.7265625" style="120" customWidth="1"/>
    <col min="13" max="14" width="8.26953125" style="2" customWidth="1"/>
    <col min="15" max="235" width="8.7265625" style="1"/>
    <col min="236" max="236" width="28.81640625" style="1" customWidth="1"/>
    <col min="237" max="237" width="24.7265625" style="1" customWidth="1"/>
    <col min="238" max="238" width="22.7265625" style="1" customWidth="1"/>
    <col min="239" max="239" width="8.7265625" style="1"/>
    <col min="240" max="240" width="17.453125" style="1" customWidth="1"/>
    <col min="241" max="241" width="8.7265625" style="1"/>
    <col min="242" max="242" width="14.7265625" style="1" bestFit="1" customWidth="1"/>
    <col min="243" max="491" width="8.7265625" style="1"/>
    <col min="492" max="492" width="28.81640625" style="1" customWidth="1"/>
    <col min="493" max="493" width="24.7265625" style="1" customWidth="1"/>
    <col min="494" max="494" width="22.7265625" style="1" customWidth="1"/>
    <col min="495" max="495" width="8.7265625" style="1"/>
    <col min="496" max="496" width="17.453125" style="1" customWidth="1"/>
    <col min="497" max="497" width="8.7265625" style="1"/>
    <col min="498" max="498" width="14.7265625" style="1" bestFit="1" customWidth="1"/>
    <col min="499" max="747" width="8.7265625" style="1"/>
    <col min="748" max="748" width="28.81640625" style="1" customWidth="1"/>
    <col min="749" max="749" width="24.7265625" style="1" customWidth="1"/>
    <col min="750" max="750" width="22.7265625" style="1" customWidth="1"/>
    <col min="751" max="751" width="8.7265625" style="1"/>
    <col min="752" max="752" width="17.453125" style="1" customWidth="1"/>
    <col min="753" max="753" width="8.7265625" style="1"/>
    <col min="754" max="754" width="14.7265625" style="1" bestFit="1" customWidth="1"/>
    <col min="755" max="1003" width="8.7265625" style="1"/>
    <col min="1004" max="1004" width="28.81640625" style="1" customWidth="1"/>
    <col min="1005" max="1005" width="24.7265625" style="1" customWidth="1"/>
    <col min="1006" max="1006" width="22.7265625" style="1" customWidth="1"/>
    <col min="1007" max="1007" width="8.7265625" style="1"/>
    <col min="1008" max="1008" width="17.453125" style="1" customWidth="1"/>
    <col min="1009" max="1009" width="8.7265625" style="1"/>
    <col min="1010" max="1010" width="14.7265625" style="1" bestFit="1" customWidth="1"/>
    <col min="1011" max="1259" width="8.7265625" style="1"/>
    <col min="1260" max="1260" width="28.81640625" style="1" customWidth="1"/>
    <col min="1261" max="1261" width="24.7265625" style="1" customWidth="1"/>
    <col min="1262" max="1262" width="22.7265625" style="1" customWidth="1"/>
    <col min="1263" max="1263" width="8.7265625" style="1"/>
    <col min="1264" max="1264" width="17.453125" style="1" customWidth="1"/>
    <col min="1265" max="1265" width="8.7265625" style="1"/>
    <col min="1266" max="1266" width="14.7265625" style="1" bestFit="1" customWidth="1"/>
    <col min="1267" max="1515" width="8.7265625" style="1"/>
    <col min="1516" max="1516" width="28.81640625" style="1" customWidth="1"/>
    <col min="1517" max="1517" width="24.7265625" style="1" customWidth="1"/>
    <col min="1518" max="1518" width="22.7265625" style="1" customWidth="1"/>
    <col min="1519" max="1519" width="8.7265625" style="1"/>
    <col min="1520" max="1520" width="17.453125" style="1" customWidth="1"/>
    <col min="1521" max="1521" width="8.7265625" style="1"/>
    <col min="1522" max="1522" width="14.7265625" style="1" bestFit="1" customWidth="1"/>
    <col min="1523" max="1771" width="8.7265625" style="1"/>
    <col min="1772" max="1772" width="28.81640625" style="1" customWidth="1"/>
    <col min="1773" max="1773" width="24.7265625" style="1" customWidth="1"/>
    <col min="1774" max="1774" width="22.7265625" style="1" customWidth="1"/>
    <col min="1775" max="1775" width="8.7265625" style="1"/>
    <col min="1776" max="1776" width="17.453125" style="1" customWidth="1"/>
    <col min="1777" max="1777" width="8.7265625" style="1"/>
    <col min="1778" max="1778" width="14.7265625" style="1" bestFit="1" customWidth="1"/>
    <col min="1779" max="2027" width="8.7265625" style="1"/>
    <col min="2028" max="2028" width="28.81640625" style="1" customWidth="1"/>
    <col min="2029" max="2029" width="24.7265625" style="1" customWidth="1"/>
    <col min="2030" max="2030" width="22.7265625" style="1" customWidth="1"/>
    <col min="2031" max="2031" width="8.7265625" style="1"/>
    <col min="2032" max="2032" width="17.453125" style="1" customWidth="1"/>
    <col min="2033" max="2033" width="8.7265625" style="1"/>
    <col min="2034" max="2034" width="14.7265625" style="1" bestFit="1" customWidth="1"/>
    <col min="2035" max="2283" width="8.7265625" style="1"/>
    <col min="2284" max="2284" width="28.81640625" style="1" customWidth="1"/>
    <col min="2285" max="2285" width="24.7265625" style="1" customWidth="1"/>
    <col min="2286" max="2286" width="22.7265625" style="1" customWidth="1"/>
    <col min="2287" max="2287" width="8.7265625" style="1"/>
    <col min="2288" max="2288" width="17.453125" style="1" customWidth="1"/>
    <col min="2289" max="2289" width="8.7265625" style="1"/>
    <col min="2290" max="2290" width="14.7265625" style="1" bestFit="1" customWidth="1"/>
    <col min="2291" max="2539" width="8.7265625" style="1"/>
    <col min="2540" max="2540" width="28.81640625" style="1" customWidth="1"/>
    <col min="2541" max="2541" width="24.7265625" style="1" customWidth="1"/>
    <col min="2542" max="2542" width="22.7265625" style="1" customWidth="1"/>
    <col min="2543" max="2543" width="8.7265625" style="1"/>
    <col min="2544" max="2544" width="17.453125" style="1" customWidth="1"/>
    <col min="2545" max="2545" width="8.7265625" style="1"/>
    <col min="2546" max="2546" width="14.7265625" style="1" bestFit="1" customWidth="1"/>
    <col min="2547" max="2795" width="8.7265625" style="1"/>
    <col min="2796" max="2796" width="28.81640625" style="1" customWidth="1"/>
    <col min="2797" max="2797" width="24.7265625" style="1" customWidth="1"/>
    <col min="2798" max="2798" width="22.7265625" style="1" customWidth="1"/>
    <col min="2799" max="2799" width="8.7265625" style="1"/>
    <col min="2800" max="2800" width="17.453125" style="1" customWidth="1"/>
    <col min="2801" max="2801" width="8.7265625" style="1"/>
    <col min="2802" max="2802" width="14.7265625" style="1" bestFit="1" customWidth="1"/>
    <col min="2803" max="3051" width="8.7265625" style="1"/>
    <col min="3052" max="3052" width="28.81640625" style="1" customWidth="1"/>
    <col min="3053" max="3053" width="24.7265625" style="1" customWidth="1"/>
    <col min="3054" max="3054" width="22.7265625" style="1" customWidth="1"/>
    <col min="3055" max="3055" width="8.7265625" style="1"/>
    <col min="3056" max="3056" width="17.453125" style="1" customWidth="1"/>
    <col min="3057" max="3057" width="8.7265625" style="1"/>
    <col min="3058" max="3058" width="14.7265625" style="1" bestFit="1" customWidth="1"/>
    <col min="3059" max="3307" width="8.7265625" style="1"/>
    <col min="3308" max="3308" width="28.81640625" style="1" customWidth="1"/>
    <col min="3309" max="3309" width="24.7265625" style="1" customWidth="1"/>
    <col min="3310" max="3310" width="22.7265625" style="1" customWidth="1"/>
    <col min="3311" max="3311" width="8.7265625" style="1"/>
    <col min="3312" max="3312" width="17.453125" style="1" customWidth="1"/>
    <col min="3313" max="3313" width="8.7265625" style="1"/>
    <col min="3314" max="3314" width="14.7265625" style="1" bestFit="1" customWidth="1"/>
    <col min="3315" max="3563" width="8.7265625" style="1"/>
    <col min="3564" max="3564" width="28.81640625" style="1" customWidth="1"/>
    <col min="3565" max="3565" width="24.7265625" style="1" customWidth="1"/>
    <col min="3566" max="3566" width="22.7265625" style="1" customWidth="1"/>
    <col min="3567" max="3567" width="8.7265625" style="1"/>
    <col min="3568" max="3568" width="17.453125" style="1" customWidth="1"/>
    <col min="3569" max="3569" width="8.7265625" style="1"/>
    <col min="3570" max="3570" width="14.7265625" style="1" bestFit="1" customWidth="1"/>
    <col min="3571" max="3819" width="8.7265625" style="1"/>
    <col min="3820" max="3820" width="28.81640625" style="1" customWidth="1"/>
    <col min="3821" max="3821" width="24.7265625" style="1" customWidth="1"/>
    <col min="3822" max="3822" width="22.7265625" style="1" customWidth="1"/>
    <col min="3823" max="3823" width="8.7265625" style="1"/>
    <col min="3824" max="3824" width="17.453125" style="1" customWidth="1"/>
    <col min="3825" max="3825" width="8.7265625" style="1"/>
    <col min="3826" max="3826" width="14.7265625" style="1" bestFit="1" customWidth="1"/>
    <col min="3827" max="4075" width="8.7265625" style="1"/>
    <col min="4076" max="4076" width="28.81640625" style="1" customWidth="1"/>
    <col min="4077" max="4077" width="24.7265625" style="1" customWidth="1"/>
    <col min="4078" max="4078" width="22.7265625" style="1" customWidth="1"/>
    <col min="4079" max="4079" width="8.7265625" style="1"/>
    <col min="4080" max="4080" width="17.453125" style="1" customWidth="1"/>
    <col min="4081" max="4081" width="8.7265625" style="1"/>
    <col min="4082" max="4082" width="14.7265625" style="1" bestFit="1" customWidth="1"/>
    <col min="4083" max="4331" width="8.7265625" style="1"/>
    <col min="4332" max="4332" width="28.81640625" style="1" customWidth="1"/>
    <col min="4333" max="4333" width="24.7265625" style="1" customWidth="1"/>
    <col min="4334" max="4334" width="22.7265625" style="1" customWidth="1"/>
    <col min="4335" max="4335" width="8.7265625" style="1"/>
    <col min="4336" max="4336" width="17.453125" style="1" customWidth="1"/>
    <col min="4337" max="4337" width="8.7265625" style="1"/>
    <col min="4338" max="4338" width="14.7265625" style="1" bestFit="1" customWidth="1"/>
    <col min="4339" max="4587" width="8.7265625" style="1"/>
    <col min="4588" max="4588" width="28.81640625" style="1" customWidth="1"/>
    <col min="4589" max="4589" width="24.7265625" style="1" customWidth="1"/>
    <col min="4590" max="4590" width="22.7265625" style="1" customWidth="1"/>
    <col min="4591" max="4591" width="8.7265625" style="1"/>
    <col min="4592" max="4592" width="17.453125" style="1" customWidth="1"/>
    <col min="4593" max="4593" width="8.7265625" style="1"/>
    <col min="4594" max="4594" width="14.7265625" style="1" bestFit="1" customWidth="1"/>
    <col min="4595" max="4843" width="8.7265625" style="1"/>
    <col min="4844" max="4844" width="28.81640625" style="1" customWidth="1"/>
    <col min="4845" max="4845" width="24.7265625" style="1" customWidth="1"/>
    <col min="4846" max="4846" width="22.7265625" style="1" customWidth="1"/>
    <col min="4847" max="4847" width="8.7265625" style="1"/>
    <col min="4848" max="4848" width="17.453125" style="1" customWidth="1"/>
    <col min="4849" max="4849" width="8.7265625" style="1"/>
    <col min="4850" max="4850" width="14.7265625" style="1" bestFit="1" customWidth="1"/>
    <col min="4851" max="5099" width="8.7265625" style="1"/>
    <col min="5100" max="5100" width="28.81640625" style="1" customWidth="1"/>
    <col min="5101" max="5101" width="24.7265625" style="1" customWidth="1"/>
    <col min="5102" max="5102" width="22.7265625" style="1" customWidth="1"/>
    <col min="5103" max="5103" width="8.7265625" style="1"/>
    <col min="5104" max="5104" width="17.453125" style="1" customWidth="1"/>
    <col min="5105" max="5105" width="8.7265625" style="1"/>
    <col min="5106" max="5106" width="14.7265625" style="1" bestFit="1" customWidth="1"/>
    <col min="5107" max="5355" width="8.7265625" style="1"/>
    <col min="5356" max="5356" width="28.81640625" style="1" customWidth="1"/>
    <col min="5357" max="5357" width="24.7265625" style="1" customWidth="1"/>
    <col min="5358" max="5358" width="22.7265625" style="1" customWidth="1"/>
    <col min="5359" max="5359" width="8.7265625" style="1"/>
    <col min="5360" max="5360" width="17.453125" style="1" customWidth="1"/>
    <col min="5361" max="5361" width="8.7265625" style="1"/>
    <col min="5362" max="5362" width="14.7265625" style="1" bestFit="1" customWidth="1"/>
    <col min="5363" max="5611" width="8.7265625" style="1"/>
    <col min="5612" max="5612" width="28.81640625" style="1" customWidth="1"/>
    <col min="5613" max="5613" width="24.7265625" style="1" customWidth="1"/>
    <col min="5614" max="5614" width="22.7265625" style="1" customWidth="1"/>
    <col min="5615" max="5615" width="8.7265625" style="1"/>
    <col min="5616" max="5616" width="17.453125" style="1" customWidth="1"/>
    <col min="5617" max="5617" width="8.7265625" style="1"/>
    <col min="5618" max="5618" width="14.7265625" style="1" bestFit="1" customWidth="1"/>
    <col min="5619" max="5867" width="8.7265625" style="1"/>
    <col min="5868" max="5868" width="28.81640625" style="1" customWidth="1"/>
    <col min="5869" max="5869" width="24.7265625" style="1" customWidth="1"/>
    <col min="5870" max="5870" width="22.7265625" style="1" customWidth="1"/>
    <col min="5871" max="5871" width="8.7265625" style="1"/>
    <col min="5872" max="5872" width="17.453125" style="1" customWidth="1"/>
    <col min="5873" max="5873" width="8.7265625" style="1"/>
    <col min="5874" max="5874" width="14.7265625" style="1" bestFit="1" customWidth="1"/>
    <col min="5875" max="6123" width="8.7265625" style="1"/>
    <col min="6124" max="6124" width="28.81640625" style="1" customWidth="1"/>
    <col min="6125" max="6125" width="24.7265625" style="1" customWidth="1"/>
    <col min="6126" max="6126" width="22.7265625" style="1" customWidth="1"/>
    <col min="6127" max="6127" width="8.7265625" style="1"/>
    <col min="6128" max="6128" width="17.453125" style="1" customWidth="1"/>
    <col min="6129" max="6129" width="8.7265625" style="1"/>
    <col min="6130" max="6130" width="14.7265625" style="1" bestFit="1" customWidth="1"/>
    <col min="6131" max="6379" width="8.7265625" style="1"/>
    <col min="6380" max="6380" width="28.81640625" style="1" customWidth="1"/>
    <col min="6381" max="6381" width="24.7265625" style="1" customWidth="1"/>
    <col min="6382" max="6382" width="22.7265625" style="1" customWidth="1"/>
    <col min="6383" max="6383" width="8.7265625" style="1"/>
    <col min="6384" max="6384" width="17.453125" style="1" customWidth="1"/>
    <col min="6385" max="6385" width="8.7265625" style="1"/>
    <col min="6386" max="6386" width="14.7265625" style="1" bestFit="1" customWidth="1"/>
    <col min="6387" max="6635" width="8.7265625" style="1"/>
    <col min="6636" max="6636" width="28.81640625" style="1" customWidth="1"/>
    <col min="6637" max="6637" width="24.7265625" style="1" customWidth="1"/>
    <col min="6638" max="6638" width="22.7265625" style="1" customWidth="1"/>
    <col min="6639" max="6639" width="8.7265625" style="1"/>
    <col min="6640" max="6640" width="17.453125" style="1" customWidth="1"/>
    <col min="6641" max="6641" width="8.7265625" style="1"/>
    <col min="6642" max="6642" width="14.7265625" style="1" bestFit="1" customWidth="1"/>
    <col min="6643" max="6891" width="8.7265625" style="1"/>
    <col min="6892" max="6892" width="28.81640625" style="1" customWidth="1"/>
    <col min="6893" max="6893" width="24.7265625" style="1" customWidth="1"/>
    <col min="6894" max="6894" width="22.7265625" style="1" customWidth="1"/>
    <col min="6895" max="6895" width="8.7265625" style="1"/>
    <col min="6896" max="6896" width="17.453125" style="1" customWidth="1"/>
    <col min="6897" max="6897" width="8.7265625" style="1"/>
    <col min="6898" max="6898" width="14.7265625" style="1" bestFit="1" customWidth="1"/>
    <col min="6899" max="7147" width="8.7265625" style="1"/>
    <col min="7148" max="7148" width="28.81640625" style="1" customWidth="1"/>
    <col min="7149" max="7149" width="24.7265625" style="1" customWidth="1"/>
    <col min="7150" max="7150" width="22.7265625" style="1" customWidth="1"/>
    <col min="7151" max="7151" width="8.7265625" style="1"/>
    <col min="7152" max="7152" width="17.453125" style="1" customWidth="1"/>
    <col min="7153" max="7153" width="8.7265625" style="1"/>
    <col min="7154" max="7154" width="14.7265625" style="1" bestFit="1" customWidth="1"/>
    <col min="7155" max="7403" width="8.7265625" style="1"/>
    <col min="7404" max="7404" width="28.81640625" style="1" customWidth="1"/>
    <col min="7405" max="7405" width="24.7265625" style="1" customWidth="1"/>
    <col min="7406" max="7406" width="22.7265625" style="1" customWidth="1"/>
    <col min="7407" max="7407" width="8.7265625" style="1"/>
    <col min="7408" max="7408" width="17.453125" style="1" customWidth="1"/>
    <col min="7409" max="7409" width="8.7265625" style="1"/>
    <col min="7410" max="7410" width="14.7265625" style="1" bestFit="1" customWidth="1"/>
    <col min="7411" max="7659" width="8.7265625" style="1"/>
    <col min="7660" max="7660" width="28.81640625" style="1" customWidth="1"/>
    <col min="7661" max="7661" width="24.7265625" style="1" customWidth="1"/>
    <col min="7662" max="7662" width="22.7265625" style="1" customWidth="1"/>
    <col min="7663" max="7663" width="8.7265625" style="1"/>
    <col min="7664" max="7664" width="17.453125" style="1" customWidth="1"/>
    <col min="7665" max="7665" width="8.7265625" style="1"/>
    <col min="7666" max="7666" width="14.7265625" style="1" bestFit="1" customWidth="1"/>
    <col min="7667" max="7915" width="8.7265625" style="1"/>
    <col min="7916" max="7916" width="28.81640625" style="1" customWidth="1"/>
    <col min="7917" max="7917" width="24.7265625" style="1" customWidth="1"/>
    <col min="7918" max="7918" width="22.7265625" style="1" customWidth="1"/>
    <col min="7919" max="7919" width="8.7265625" style="1"/>
    <col min="7920" max="7920" width="17.453125" style="1" customWidth="1"/>
    <col min="7921" max="7921" width="8.7265625" style="1"/>
    <col min="7922" max="7922" width="14.7265625" style="1" bestFit="1" customWidth="1"/>
    <col min="7923" max="8171" width="8.7265625" style="1"/>
    <col min="8172" max="8172" width="28.81640625" style="1" customWidth="1"/>
    <col min="8173" max="8173" width="24.7265625" style="1" customWidth="1"/>
    <col min="8174" max="8174" width="22.7265625" style="1" customWidth="1"/>
    <col min="8175" max="8175" width="8.7265625" style="1"/>
    <col min="8176" max="8176" width="17.453125" style="1" customWidth="1"/>
    <col min="8177" max="8177" width="8.7265625" style="1"/>
    <col min="8178" max="8178" width="14.7265625" style="1" bestFit="1" customWidth="1"/>
    <col min="8179" max="8427" width="8.7265625" style="1"/>
    <col min="8428" max="8428" width="28.81640625" style="1" customWidth="1"/>
    <col min="8429" max="8429" width="24.7265625" style="1" customWidth="1"/>
    <col min="8430" max="8430" width="22.7265625" style="1" customWidth="1"/>
    <col min="8431" max="8431" width="8.7265625" style="1"/>
    <col min="8432" max="8432" width="17.453125" style="1" customWidth="1"/>
    <col min="8433" max="8433" width="8.7265625" style="1"/>
    <col min="8434" max="8434" width="14.7265625" style="1" bestFit="1" customWidth="1"/>
    <col min="8435" max="8683" width="8.7265625" style="1"/>
    <col min="8684" max="8684" width="28.81640625" style="1" customWidth="1"/>
    <col min="8685" max="8685" width="24.7265625" style="1" customWidth="1"/>
    <col min="8686" max="8686" width="22.7265625" style="1" customWidth="1"/>
    <col min="8687" max="8687" width="8.7265625" style="1"/>
    <col min="8688" max="8688" width="17.453125" style="1" customWidth="1"/>
    <col min="8689" max="8689" width="8.7265625" style="1"/>
    <col min="8690" max="8690" width="14.7265625" style="1" bestFit="1" customWidth="1"/>
    <col min="8691" max="8939" width="8.7265625" style="1"/>
    <col min="8940" max="8940" width="28.81640625" style="1" customWidth="1"/>
    <col min="8941" max="8941" width="24.7265625" style="1" customWidth="1"/>
    <col min="8942" max="8942" width="22.7265625" style="1" customWidth="1"/>
    <col min="8943" max="8943" width="8.7265625" style="1"/>
    <col min="8944" max="8944" width="17.453125" style="1" customWidth="1"/>
    <col min="8945" max="8945" width="8.7265625" style="1"/>
    <col min="8946" max="8946" width="14.7265625" style="1" bestFit="1" customWidth="1"/>
    <col min="8947" max="9195" width="8.7265625" style="1"/>
    <col min="9196" max="9196" width="28.81640625" style="1" customWidth="1"/>
    <col min="9197" max="9197" width="24.7265625" style="1" customWidth="1"/>
    <col min="9198" max="9198" width="22.7265625" style="1" customWidth="1"/>
    <col min="9199" max="9199" width="8.7265625" style="1"/>
    <col min="9200" max="9200" width="17.453125" style="1" customWidth="1"/>
    <col min="9201" max="9201" width="8.7265625" style="1"/>
    <col min="9202" max="9202" width="14.7265625" style="1" bestFit="1" customWidth="1"/>
    <col min="9203" max="9451" width="8.7265625" style="1"/>
    <col min="9452" max="9452" width="28.81640625" style="1" customWidth="1"/>
    <col min="9453" max="9453" width="24.7265625" style="1" customWidth="1"/>
    <col min="9454" max="9454" width="22.7265625" style="1" customWidth="1"/>
    <col min="9455" max="9455" width="8.7265625" style="1"/>
    <col min="9456" max="9456" width="17.453125" style="1" customWidth="1"/>
    <col min="9457" max="9457" width="8.7265625" style="1"/>
    <col min="9458" max="9458" width="14.7265625" style="1" bestFit="1" customWidth="1"/>
    <col min="9459" max="9707" width="8.7265625" style="1"/>
    <col min="9708" max="9708" width="28.81640625" style="1" customWidth="1"/>
    <col min="9709" max="9709" width="24.7265625" style="1" customWidth="1"/>
    <col min="9710" max="9710" width="22.7265625" style="1" customWidth="1"/>
    <col min="9711" max="9711" width="8.7265625" style="1"/>
    <col min="9712" max="9712" width="17.453125" style="1" customWidth="1"/>
    <col min="9713" max="9713" width="8.7265625" style="1"/>
    <col min="9714" max="9714" width="14.7265625" style="1" bestFit="1" customWidth="1"/>
    <col min="9715" max="9963" width="8.7265625" style="1"/>
    <col min="9964" max="9964" width="28.81640625" style="1" customWidth="1"/>
    <col min="9965" max="9965" width="24.7265625" style="1" customWidth="1"/>
    <col min="9966" max="9966" width="22.7265625" style="1" customWidth="1"/>
    <col min="9967" max="9967" width="8.7265625" style="1"/>
    <col min="9968" max="9968" width="17.453125" style="1" customWidth="1"/>
    <col min="9969" max="9969" width="8.7265625" style="1"/>
    <col min="9970" max="9970" width="14.7265625" style="1" bestFit="1" customWidth="1"/>
    <col min="9971" max="10219" width="8.7265625" style="1"/>
    <col min="10220" max="10220" width="28.81640625" style="1" customWidth="1"/>
    <col min="10221" max="10221" width="24.7265625" style="1" customWidth="1"/>
    <col min="10222" max="10222" width="22.7265625" style="1" customWidth="1"/>
    <col min="10223" max="10223" width="8.7265625" style="1"/>
    <col min="10224" max="10224" width="17.453125" style="1" customWidth="1"/>
    <col min="10225" max="10225" width="8.7265625" style="1"/>
    <col min="10226" max="10226" width="14.7265625" style="1" bestFit="1" customWidth="1"/>
    <col min="10227" max="10475" width="8.7265625" style="1"/>
    <col min="10476" max="10476" width="28.81640625" style="1" customWidth="1"/>
    <col min="10477" max="10477" width="24.7265625" style="1" customWidth="1"/>
    <col min="10478" max="10478" width="22.7265625" style="1" customWidth="1"/>
    <col min="10479" max="10479" width="8.7265625" style="1"/>
    <col min="10480" max="10480" width="17.453125" style="1" customWidth="1"/>
    <col min="10481" max="10481" width="8.7265625" style="1"/>
    <col min="10482" max="10482" width="14.7265625" style="1" bestFit="1" customWidth="1"/>
    <col min="10483" max="10731" width="8.7265625" style="1"/>
    <col min="10732" max="10732" width="28.81640625" style="1" customWidth="1"/>
    <col min="10733" max="10733" width="24.7265625" style="1" customWidth="1"/>
    <col min="10734" max="10734" width="22.7265625" style="1" customWidth="1"/>
    <col min="10735" max="10735" width="8.7265625" style="1"/>
    <col min="10736" max="10736" width="17.453125" style="1" customWidth="1"/>
    <col min="10737" max="10737" width="8.7265625" style="1"/>
    <col min="10738" max="10738" width="14.7265625" style="1" bestFit="1" customWidth="1"/>
    <col min="10739" max="10987" width="8.7265625" style="1"/>
    <col min="10988" max="10988" width="28.81640625" style="1" customWidth="1"/>
    <col min="10989" max="10989" width="24.7265625" style="1" customWidth="1"/>
    <col min="10990" max="10990" width="22.7265625" style="1" customWidth="1"/>
    <col min="10991" max="10991" width="8.7265625" style="1"/>
    <col min="10992" max="10992" width="17.453125" style="1" customWidth="1"/>
    <col min="10993" max="10993" width="8.7265625" style="1"/>
    <col min="10994" max="10994" width="14.7265625" style="1" bestFit="1" customWidth="1"/>
    <col min="10995" max="11243" width="8.7265625" style="1"/>
    <col min="11244" max="11244" width="28.81640625" style="1" customWidth="1"/>
    <col min="11245" max="11245" width="24.7265625" style="1" customWidth="1"/>
    <col min="11246" max="11246" width="22.7265625" style="1" customWidth="1"/>
    <col min="11247" max="11247" width="8.7265625" style="1"/>
    <col min="11248" max="11248" width="17.453125" style="1" customWidth="1"/>
    <col min="11249" max="11249" width="8.7265625" style="1"/>
    <col min="11250" max="11250" width="14.7265625" style="1" bestFit="1" customWidth="1"/>
    <col min="11251" max="11499" width="8.7265625" style="1"/>
    <col min="11500" max="11500" width="28.81640625" style="1" customWidth="1"/>
    <col min="11501" max="11501" width="24.7265625" style="1" customWidth="1"/>
    <col min="11502" max="11502" width="22.7265625" style="1" customWidth="1"/>
    <col min="11503" max="11503" width="8.7265625" style="1"/>
    <col min="11504" max="11504" width="17.453125" style="1" customWidth="1"/>
    <col min="11505" max="11505" width="8.7265625" style="1"/>
    <col min="11506" max="11506" width="14.7265625" style="1" bestFit="1" customWidth="1"/>
    <col min="11507" max="11755" width="8.7265625" style="1"/>
    <col min="11756" max="11756" width="28.81640625" style="1" customWidth="1"/>
    <col min="11757" max="11757" width="24.7265625" style="1" customWidth="1"/>
    <col min="11758" max="11758" width="22.7265625" style="1" customWidth="1"/>
    <col min="11759" max="11759" width="8.7265625" style="1"/>
    <col min="11760" max="11760" width="17.453125" style="1" customWidth="1"/>
    <col min="11761" max="11761" width="8.7265625" style="1"/>
    <col min="11762" max="11762" width="14.7265625" style="1" bestFit="1" customWidth="1"/>
    <col min="11763" max="12011" width="8.7265625" style="1"/>
    <col min="12012" max="12012" width="28.81640625" style="1" customWidth="1"/>
    <col min="12013" max="12013" width="24.7265625" style="1" customWidth="1"/>
    <col min="12014" max="12014" width="22.7265625" style="1" customWidth="1"/>
    <col min="12015" max="12015" width="8.7265625" style="1"/>
    <col min="12016" max="12016" width="17.453125" style="1" customWidth="1"/>
    <col min="12017" max="12017" width="8.7265625" style="1"/>
    <col min="12018" max="12018" width="14.7265625" style="1" bestFit="1" customWidth="1"/>
    <col min="12019" max="12267" width="8.7265625" style="1"/>
    <col min="12268" max="12268" width="28.81640625" style="1" customWidth="1"/>
    <col min="12269" max="12269" width="24.7265625" style="1" customWidth="1"/>
    <col min="12270" max="12270" width="22.7265625" style="1" customWidth="1"/>
    <col min="12271" max="12271" width="8.7265625" style="1"/>
    <col min="12272" max="12272" width="17.453125" style="1" customWidth="1"/>
    <col min="12273" max="12273" width="8.7265625" style="1"/>
    <col min="12274" max="12274" width="14.7265625" style="1" bestFit="1" customWidth="1"/>
    <col min="12275" max="12523" width="8.7265625" style="1"/>
    <col min="12524" max="12524" width="28.81640625" style="1" customWidth="1"/>
    <col min="12525" max="12525" width="24.7265625" style="1" customWidth="1"/>
    <col min="12526" max="12526" width="22.7265625" style="1" customWidth="1"/>
    <col min="12527" max="12527" width="8.7265625" style="1"/>
    <col min="12528" max="12528" width="17.453125" style="1" customWidth="1"/>
    <col min="12529" max="12529" width="8.7265625" style="1"/>
    <col min="12530" max="12530" width="14.7265625" style="1" bestFit="1" customWidth="1"/>
    <col min="12531" max="12779" width="8.7265625" style="1"/>
    <col min="12780" max="12780" width="28.81640625" style="1" customWidth="1"/>
    <col min="12781" max="12781" width="24.7265625" style="1" customWidth="1"/>
    <col min="12782" max="12782" width="22.7265625" style="1" customWidth="1"/>
    <col min="12783" max="12783" width="8.7265625" style="1"/>
    <col min="12784" max="12784" width="17.453125" style="1" customWidth="1"/>
    <col min="12785" max="12785" width="8.7265625" style="1"/>
    <col min="12786" max="12786" width="14.7265625" style="1" bestFit="1" customWidth="1"/>
    <col min="12787" max="13035" width="8.7265625" style="1"/>
    <col min="13036" max="13036" width="28.81640625" style="1" customWidth="1"/>
    <col min="13037" max="13037" width="24.7265625" style="1" customWidth="1"/>
    <col min="13038" max="13038" width="22.7265625" style="1" customWidth="1"/>
    <col min="13039" max="13039" width="8.7265625" style="1"/>
    <col min="13040" max="13040" width="17.453125" style="1" customWidth="1"/>
    <col min="13041" max="13041" width="8.7265625" style="1"/>
    <col min="13042" max="13042" width="14.7265625" style="1" bestFit="1" customWidth="1"/>
    <col min="13043" max="13291" width="8.7265625" style="1"/>
    <col min="13292" max="13292" width="28.81640625" style="1" customWidth="1"/>
    <col min="13293" max="13293" width="24.7265625" style="1" customWidth="1"/>
    <col min="13294" max="13294" width="22.7265625" style="1" customWidth="1"/>
    <col min="13295" max="13295" width="8.7265625" style="1"/>
    <col min="13296" max="13296" width="17.453125" style="1" customWidth="1"/>
    <col min="13297" max="13297" width="8.7265625" style="1"/>
    <col min="13298" max="13298" width="14.7265625" style="1" bestFit="1" customWidth="1"/>
    <col min="13299" max="13547" width="8.7265625" style="1"/>
    <col min="13548" max="13548" width="28.81640625" style="1" customWidth="1"/>
    <col min="13549" max="13549" width="24.7265625" style="1" customWidth="1"/>
    <col min="13550" max="13550" width="22.7265625" style="1" customWidth="1"/>
    <col min="13551" max="13551" width="8.7265625" style="1"/>
    <col min="13552" max="13552" width="17.453125" style="1" customWidth="1"/>
    <col min="13553" max="13553" width="8.7265625" style="1"/>
    <col min="13554" max="13554" width="14.7265625" style="1" bestFit="1" customWidth="1"/>
    <col min="13555" max="13803" width="8.7265625" style="1"/>
    <col min="13804" max="13804" width="28.81640625" style="1" customWidth="1"/>
    <col min="13805" max="13805" width="24.7265625" style="1" customWidth="1"/>
    <col min="13806" max="13806" width="22.7265625" style="1" customWidth="1"/>
    <col min="13807" max="13807" width="8.7265625" style="1"/>
    <col min="13808" max="13808" width="17.453125" style="1" customWidth="1"/>
    <col min="13809" max="13809" width="8.7265625" style="1"/>
    <col min="13810" max="13810" width="14.7265625" style="1" bestFit="1" customWidth="1"/>
    <col min="13811" max="14059" width="8.7265625" style="1"/>
    <col min="14060" max="14060" width="28.81640625" style="1" customWidth="1"/>
    <col min="14061" max="14061" width="24.7265625" style="1" customWidth="1"/>
    <col min="14062" max="14062" width="22.7265625" style="1" customWidth="1"/>
    <col min="14063" max="14063" width="8.7265625" style="1"/>
    <col min="14064" max="14064" width="17.453125" style="1" customWidth="1"/>
    <col min="14065" max="14065" width="8.7265625" style="1"/>
    <col min="14066" max="14066" width="14.7265625" style="1" bestFit="1" customWidth="1"/>
    <col min="14067" max="14315" width="8.7265625" style="1"/>
    <col min="14316" max="14316" width="28.81640625" style="1" customWidth="1"/>
    <col min="14317" max="14317" width="24.7265625" style="1" customWidth="1"/>
    <col min="14318" max="14318" width="22.7265625" style="1" customWidth="1"/>
    <col min="14319" max="14319" width="8.7265625" style="1"/>
    <col min="14320" max="14320" width="17.453125" style="1" customWidth="1"/>
    <col min="14321" max="14321" width="8.7265625" style="1"/>
    <col min="14322" max="14322" width="14.7265625" style="1" bestFit="1" customWidth="1"/>
    <col min="14323" max="14571" width="8.7265625" style="1"/>
    <col min="14572" max="14572" width="28.81640625" style="1" customWidth="1"/>
    <col min="14573" max="14573" width="24.7265625" style="1" customWidth="1"/>
    <col min="14574" max="14574" width="22.7265625" style="1" customWidth="1"/>
    <col min="14575" max="14575" width="8.7265625" style="1"/>
    <col min="14576" max="14576" width="17.453125" style="1" customWidth="1"/>
    <col min="14577" max="14577" width="8.7265625" style="1"/>
    <col min="14578" max="14578" width="14.7265625" style="1" bestFit="1" customWidth="1"/>
    <col min="14579" max="14827" width="8.7265625" style="1"/>
    <col min="14828" max="14828" width="28.81640625" style="1" customWidth="1"/>
    <col min="14829" max="14829" width="24.7265625" style="1" customWidth="1"/>
    <col min="14830" max="14830" width="22.7265625" style="1" customWidth="1"/>
    <col min="14831" max="14831" width="8.7265625" style="1"/>
    <col min="14832" max="14832" width="17.453125" style="1" customWidth="1"/>
    <col min="14833" max="14833" width="8.7265625" style="1"/>
    <col min="14834" max="14834" width="14.7265625" style="1" bestFit="1" customWidth="1"/>
    <col min="14835" max="15083" width="8.7265625" style="1"/>
    <col min="15084" max="15084" width="28.81640625" style="1" customWidth="1"/>
    <col min="15085" max="15085" width="24.7265625" style="1" customWidth="1"/>
    <col min="15086" max="15086" width="22.7265625" style="1" customWidth="1"/>
    <col min="15087" max="15087" width="8.7265625" style="1"/>
    <col min="15088" max="15088" width="17.453125" style="1" customWidth="1"/>
    <col min="15089" max="15089" width="8.7265625" style="1"/>
    <col min="15090" max="15090" width="14.7265625" style="1" bestFit="1" customWidth="1"/>
    <col min="15091" max="15339" width="8.7265625" style="1"/>
    <col min="15340" max="15340" width="28.81640625" style="1" customWidth="1"/>
    <col min="15341" max="15341" width="24.7265625" style="1" customWidth="1"/>
    <col min="15342" max="15342" width="22.7265625" style="1" customWidth="1"/>
    <col min="15343" max="15343" width="8.7265625" style="1"/>
    <col min="15344" max="15344" width="17.453125" style="1" customWidth="1"/>
    <col min="15345" max="15345" width="8.7265625" style="1"/>
    <col min="15346" max="15346" width="14.7265625" style="1" bestFit="1" customWidth="1"/>
    <col min="15347" max="15595" width="8.7265625" style="1"/>
    <col min="15596" max="15596" width="28.81640625" style="1" customWidth="1"/>
    <col min="15597" max="15597" width="24.7265625" style="1" customWidth="1"/>
    <col min="15598" max="15598" width="22.7265625" style="1" customWidth="1"/>
    <col min="15599" max="15599" width="8.7265625" style="1"/>
    <col min="15600" max="15600" width="17.453125" style="1" customWidth="1"/>
    <col min="15601" max="15601" width="8.7265625" style="1"/>
    <col min="15602" max="15602" width="14.7265625" style="1" bestFit="1" customWidth="1"/>
    <col min="15603" max="15851" width="8.7265625" style="1"/>
    <col min="15852" max="15852" width="28.81640625" style="1" customWidth="1"/>
    <col min="15853" max="15853" width="24.7265625" style="1" customWidth="1"/>
    <col min="15854" max="15854" width="22.7265625" style="1" customWidth="1"/>
    <col min="15855" max="15855" width="8.7265625" style="1"/>
    <col min="15856" max="15856" width="17.453125" style="1" customWidth="1"/>
    <col min="15857" max="15857" width="8.7265625" style="1"/>
    <col min="15858" max="15858" width="14.7265625" style="1" bestFit="1" customWidth="1"/>
    <col min="15859" max="16107" width="8.7265625" style="1"/>
    <col min="16108" max="16108" width="28.81640625" style="1" customWidth="1"/>
    <col min="16109" max="16109" width="24.7265625" style="1" customWidth="1"/>
    <col min="16110" max="16110" width="22.7265625" style="1" customWidth="1"/>
    <col min="16111" max="16111" width="8.7265625" style="1"/>
    <col min="16112" max="16112" width="17.453125" style="1" customWidth="1"/>
    <col min="16113" max="16113" width="8.7265625" style="1"/>
    <col min="16114" max="16114" width="14.7265625" style="1" bestFit="1" customWidth="1"/>
    <col min="16115" max="16384" width="8.7265625" style="1"/>
  </cols>
  <sheetData>
    <row r="1" spans="1:14" ht="12.75" customHeight="1" x14ac:dyDescent="0.25">
      <c r="C1" s="1"/>
      <c r="D1" s="120"/>
      <c r="E1" s="445"/>
      <c r="F1" s="1"/>
      <c r="G1" s="1"/>
      <c r="H1" s="445"/>
      <c r="I1" s="3"/>
      <c r="J1" s="1"/>
      <c r="K1" s="445"/>
      <c r="L1" s="3"/>
      <c r="M1" s="3"/>
      <c r="N1" s="445"/>
    </row>
    <row r="2" spans="1:14" ht="12.75" customHeight="1" x14ac:dyDescent="0.35">
      <c r="B2" s="78" t="s">
        <v>25</v>
      </c>
      <c r="C2" s="1"/>
      <c r="D2" s="120"/>
      <c r="E2" s="3"/>
      <c r="F2" s="1"/>
      <c r="G2" s="1"/>
      <c r="H2" s="3"/>
      <c r="I2" s="3"/>
      <c r="J2" s="1"/>
      <c r="K2" s="1"/>
      <c r="L2" s="3"/>
      <c r="M2" s="3"/>
      <c r="N2" s="1"/>
    </row>
    <row r="3" spans="1:14" ht="12.75" customHeight="1" x14ac:dyDescent="0.25">
      <c r="C3" s="1"/>
      <c r="D3" s="120"/>
      <c r="E3" s="3"/>
      <c r="F3" s="1"/>
      <c r="G3" s="1"/>
      <c r="H3" s="3"/>
      <c r="I3" s="3"/>
      <c r="J3" s="1"/>
      <c r="K3" s="1"/>
      <c r="L3" s="3"/>
      <c r="M3" s="3"/>
      <c r="N3" s="1"/>
    </row>
    <row r="4" spans="1:14" ht="15" customHeight="1" x14ac:dyDescent="0.3">
      <c r="B4" s="481" t="s">
        <v>442</v>
      </c>
      <c r="C4" s="481"/>
      <c r="D4" s="481"/>
      <c r="E4" s="481"/>
      <c r="F4" s="481"/>
      <c r="G4" s="481"/>
      <c r="H4" s="481"/>
      <c r="I4" s="481"/>
      <c r="J4" s="481"/>
      <c r="K4" s="481"/>
      <c r="L4" s="481"/>
      <c r="M4" s="481"/>
      <c r="N4" s="481"/>
    </row>
    <row r="5" spans="1:14" ht="12.75" customHeight="1" x14ac:dyDescent="0.3">
      <c r="B5" s="121"/>
      <c r="C5" s="199"/>
      <c r="D5" s="121"/>
      <c r="E5" s="121"/>
      <c r="F5" s="199"/>
      <c r="G5" s="121"/>
      <c r="H5" s="121"/>
      <c r="I5" s="199"/>
      <c r="L5" s="199"/>
    </row>
    <row r="6" spans="1:14" ht="15" customHeight="1" x14ac:dyDescent="0.3">
      <c r="B6" s="123"/>
      <c r="C6" s="124"/>
      <c r="D6" s="476" t="s">
        <v>4</v>
      </c>
      <c r="E6" s="476"/>
      <c r="F6" s="173"/>
      <c r="G6" s="490" t="s">
        <v>5</v>
      </c>
      <c r="H6" s="490"/>
      <c r="I6" s="173"/>
      <c r="J6" s="490" t="s">
        <v>26</v>
      </c>
      <c r="K6" s="490"/>
      <c r="L6" s="173"/>
      <c r="M6" s="490" t="s">
        <v>3</v>
      </c>
      <c r="N6" s="490"/>
    </row>
    <row r="7" spans="1:14" ht="15" customHeight="1" x14ac:dyDescent="0.25">
      <c r="B7" s="174"/>
      <c r="C7" s="128"/>
      <c r="D7" s="475" t="s">
        <v>206</v>
      </c>
      <c r="E7" s="475"/>
      <c r="F7" s="3"/>
      <c r="G7" s="475" t="s">
        <v>290</v>
      </c>
      <c r="H7" s="475"/>
      <c r="I7" s="3"/>
      <c r="J7" s="475" t="s">
        <v>273</v>
      </c>
      <c r="K7" s="475"/>
      <c r="L7" s="3"/>
      <c r="M7" s="475" t="s">
        <v>291</v>
      </c>
      <c r="N7" s="475"/>
    </row>
    <row r="8" spans="1:14" ht="22.5" customHeight="1" thickBot="1" x14ac:dyDescent="0.35">
      <c r="B8" s="175"/>
      <c r="C8" s="131"/>
      <c r="D8" s="132" t="s">
        <v>24</v>
      </c>
      <c r="E8" s="132" t="s">
        <v>2</v>
      </c>
      <c r="F8" s="131"/>
      <c r="G8" s="132" t="s">
        <v>24</v>
      </c>
      <c r="H8" s="132" t="s">
        <v>2</v>
      </c>
      <c r="I8" s="131"/>
      <c r="J8" s="132" t="s">
        <v>24</v>
      </c>
      <c r="K8" s="132" t="s">
        <v>2</v>
      </c>
      <c r="L8" s="131"/>
      <c r="M8" s="132" t="s">
        <v>24</v>
      </c>
      <c r="N8" s="132" t="s">
        <v>2</v>
      </c>
    </row>
    <row r="9" spans="1:14" s="177" customFormat="1" ht="10" customHeight="1" x14ac:dyDescent="0.35">
      <c r="A9" s="158"/>
      <c r="B9" s="131"/>
      <c r="C9" s="131"/>
      <c r="D9" s="176"/>
      <c r="E9" s="176"/>
      <c r="F9" s="131"/>
      <c r="G9" s="176"/>
      <c r="H9" s="176"/>
      <c r="I9" s="131"/>
      <c r="J9" s="176"/>
      <c r="K9" s="176"/>
      <c r="L9" s="131"/>
      <c r="M9" s="176"/>
      <c r="N9" s="176"/>
    </row>
    <row r="10" spans="1:14" s="85" customFormat="1" ht="15" customHeight="1" x14ac:dyDescent="0.3">
      <c r="B10" s="70" t="s">
        <v>40</v>
      </c>
      <c r="C10" s="289"/>
      <c r="D10" s="72">
        <v>14</v>
      </c>
      <c r="E10" s="208">
        <v>1</v>
      </c>
      <c r="F10" s="267"/>
      <c r="G10" s="72">
        <v>70</v>
      </c>
      <c r="H10" s="208">
        <v>1</v>
      </c>
      <c r="I10" s="267"/>
      <c r="J10" s="72">
        <v>1</v>
      </c>
      <c r="K10" s="292">
        <f>J10/J10</f>
        <v>1</v>
      </c>
      <c r="L10" s="267"/>
      <c r="M10" s="286">
        <f>SUM(J10,G10,D10)</f>
        <v>85</v>
      </c>
      <c r="N10" s="208">
        <v>1</v>
      </c>
    </row>
    <row r="11" spans="1:14" s="177" customFormat="1" ht="10" customHeight="1" x14ac:dyDescent="0.35">
      <c r="A11" s="158"/>
      <c r="B11" s="131"/>
      <c r="C11" s="131"/>
      <c r="D11" s="176"/>
      <c r="E11" s="176"/>
      <c r="F11" s="131"/>
      <c r="G11" s="176"/>
      <c r="H11" s="176"/>
      <c r="I11" s="131"/>
      <c r="J11" s="176"/>
      <c r="K11" s="176"/>
      <c r="L11" s="131"/>
      <c r="M11" s="176"/>
      <c r="N11" s="176"/>
    </row>
    <row r="12" spans="1:14" ht="15" customHeight="1" x14ac:dyDescent="0.25">
      <c r="B12" s="71" t="s">
        <v>41</v>
      </c>
      <c r="C12" s="271"/>
      <c r="D12" s="72">
        <f>SUM(D13:D14)</f>
        <v>4</v>
      </c>
      <c r="E12" s="208">
        <f>D12/D10</f>
        <v>0.2857142857142857</v>
      </c>
      <c r="F12" s="287"/>
      <c r="G12" s="72">
        <f>SUM(G13:G14)</f>
        <v>19</v>
      </c>
      <c r="H12" s="208">
        <f>G12/G10</f>
        <v>0.27142857142857141</v>
      </c>
      <c r="I12" s="287"/>
      <c r="J12" s="72">
        <f>SUM(J13:J14)</f>
        <v>0</v>
      </c>
      <c r="K12" s="208">
        <f>J12/J10</f>
        <v>0</v>
      </c>
      <c r="L12" s="287"/>
      <c r="M12" s="72">
        <f>SUM(M13:M14)</f>
        <v>23</v>
      </c>
      <c r="N12" s="208">
        <f>M12/M10</f>
        <v>0.27058823529411763</v>
      </c>
    </row>
    <row r="13" spans="1:14" ht="15" customHeight="1" x14ac:dyDescent="0.25">
      <c r="B13" s="268" t="s">
        <v>138</v>
      </c>
      <c r="C13" s="271"/>
      <c r="D13" s="139">
        <v>3</v>
      </c>
      <c r="E13" s="140">
        <f>D13/D12</f>
        <v>0.75</v>
      </c>
      <c r="F13" s="271"/>
      <c r="G13" s="141">
        <v>12</v>
      </c>
      <c r="H13" s="140">
        <f>G13/G12</f>
        <v>0.63157894736842102</v>
      </c>
      <c r="I13" s="271"/>
      <c r="J13" s="139">
        <v>0</v>
      </c>
      <c r="K13" s="140">
        <f>IFERROR(J13/J12,0)</f>
        <v>0</v>
      </c>
      <c r="L13" s="271"/>
      <c r="M13" s="186">
        <f>SUM(D13,G13,J13)</f>
        <v>15</v>
      </c>
      <c r="N13" s="140">
        <f>M13/M12</f>
        <v>0.65217391304347827</v>
      </c>
    </row>
    <row r="14" spans="1:14" ht="15" customHeight="1" x14ac:dyDescent="0.25">
      <c r="B14" s="270" t="s">
        <v>139</v>
      </c>
      <c r="C14" s="271"/>
      <c r="D14" s="226">
        <v>1</v>
      </c>
      <c r="E14" s="227">
        <f>D14/D12</f>
        <v>0.25</v>
      </c>
      <c r="F14" s="271"/>
      <c r="G14" s="228">
        <v>7</v>
      </c>
      <c r="H14" s="227">
        <f>G14/G12</f>
        <v>0.36842105263157893</v>
      </c>
      <c r="I14" s="271"/>
      <c r="J14" s="226">
        <v>0</v>
      </c>
      <c r="K14" s="227">
        <f>IFERROR(J14/J12,0)</f>
        <v>0</v>
      </c>
      <c r="L14" s="271"/>
      <c r="M14" s="226">
        <f>SUM(D14,G14,J14)</f>
        <v>8</v>
      </c>
      <c r="N14" s="227">
        <f>M14/M12</f>
        <v>0.34782608695652173</v>
      </c>
    </row>
    <row r="15" spans="1:14" s="177" customFormat="1" ht="10" customHeight="1" x14ac:dyDescent="0.35">
      <c r="A15" s="158"/>
      <c r="B15" s="131"/>
      <c r="C15" s="131"/>
      <c r="D15" s="176"/>
      <c r="E15" s="176"/>
      <c r="F15" s="131"/>
      <c r="G15" s="176"/>
      <c r="H15" s="176"/>
      <c r="I15" s="131"/>
      <c r="J15" s="176"/>
      <c r="K15" s="176"/>
      <c r="L15" s="131"/>
      <c r="M15" s="176"/>
      <c r="N15" s="176"/>
    </row>
    <row r="16" spans="1:14" ht="15" customHeight="1" x14ac:dyDescent="0.25">
      <c r="B16" s="71" t="s">
        <v>42</v>
      </c>
      <c r="C16" s="271"/>
      <c r="D16" s="72">
        <f>SUM(D17:D18)</f>
        <v>5</v>
      </c>
      <c r="E16" s="208">
        <f>D16/D10</f>
        <v>0.35714285714285715</v>
      </c>
      <c r="F16" s="287"/>
      <c r="G16" s="72">
        <f>SUM(G17:G18)</f>
        <v>39</v>
      </c>
      <c r="H16" s="208">
        <f>G16/G10</f>
        <v>0.55714285714285716</v>
      </c>
      <c r="I16" s="287"/>
      <c r="J16" s="72">
        <f>SUM(J17:J18)</f>
        <v>0</v>
      </c>
      <c r="K16" s="293">
        <f>J16/J10</f>
        <v>0</v>
      </c>
      <c r="L16" s="287"/>
      <c r="M16" s="72">
        <f>SUM(M17:M18)</f>
        <v>44</v>
      </c>
      <c r="N16" s="208">
        <f>M16/M10</f>
        <v>0.51764705882352946</v>
      </c>
    </row>
    <row r="17" spans="2:18" ht="15" customHeight="1" x14ac:dyDescent="0.25">
      <c r="B17" s="268" t="s">
        <v>138</v>
      </c>
      <c r="C17" s="271"/>
      <c r="D17" s="139">
        <v>2</v>
      </c>
      <c r="E17" s="140">
        <f>D17/D16</f>
        <v>0.4</v>
      </c>
      <c r="F17" s="271"/>
      <c r="G17" s="141">
        <v>23</v>
      </c>
      <c r="H17" s="140">
        <f>G17/G16</f>
        <v>0.58974358974358976</v>
      </c>
      <c r="I17" s="271"/>
      <c r="J17" s="139">
        <v>0</v>
      </c>
      <c r="K17" s="140">
        <f>IFERROR(J17/J16,0)</f>
        <v>0</v>
      </c>
      <c r="L17" s="271"/>
      <c r="M17" s="139">
        <f>SUM(D17,G17,J17)</f>
        <v>25</v>
      </c>
      <c r="N17" s="140">
        <f>M17/M16</f>
        <v>0.56818181818181823</v>
      </c>
    </row>
    <row r="18" spans="2:18" ht="15" customHeight="1" thickBot="1" x14ac:dyDescent="0.3">
      <c r="B18" s="276" t="s">
        <v>139</v>
      </c>
      <c r="C18" s="271"/>
      <c r="D18" s="229">
        <v>3</v>
      </c>
      <c r="E18" s="230">
        <f>D18/D16</f>
        <v>0.6</v>
      </c>
      <c r="F18" s="271"/>
      <c r="G18" s="231">
        <v>16</v>
      </c>
      <c r="H18" s="230">
        <f>G18/G16</f>
        <v>0.41025641025641024</v>
      </c>
      <c r="I18" s="271"/>
      <c r="J18" s="229">
        <v>0</v>
      </c>
      <c r="K18" s="230">
        <f>IFERROR(J18/J16,0)</f>
        <v>0</v>
      </c>
      <c r="L18" s="271"/>
      <c r="M18" s="229">
        <f>SUM(D18,G18,J18)</f>
        <v>19</v>
      </c>
      <c r="N18" s="230">
        <f>M18/M16</f>
        <v>0.43181818181818182</v>
      </c>
    </row>
    <row r="19" spans="2:18" ht="12" customHeight="1" thickTop="1" x14ac:dyDescent="0.25">
      <c r="C19" s="1"/>
      <c r="D19" s="120"/>
      <c r="E19" s="155"/>
      <c r="F19" s="156"/>
      <c r="G19" s="156"/>
      <c r="H19" s="155"/>
      <c r="I19" s="155"/>
      <c r="J19" s="156"/>
      <c r="K19" s="156"/>
      <c r="L19" s="79"/>
      <c r="M19" s="79"/>
      <c r="N19" s="1"/>
    </row>
    <row r="20" spans="2:18" ht="12" customHeight="1" x14ac:dyDescent="0.25">
      <c r="B20" s="471" t="s">
        <v>203</v>
      </c>
      <c r="C20" s="471"/>
      <c r="D20" s="471"/>
      <c r="E20" s="471"/>
      <c r="F20" s="471"/>
      <c r="G20" s="471"/>
      <c r="H20" s="471"/>
      <c r="I20" s="471"/>
      <c r="J20" s="471"/>
      <c r="K20" s="471"/>
      <c r="L20" s="471"/>
      <c r="M20" s="471"/>
      <c r="N20" s="1"/>
    </row>
    <row r="21" spans="2:18" ht="12" customHeight="1" x14ac:dyDescent="0.25">
      <c r="B21" s="157" t="s">
        <v>46</v>
      </c>
      <c r="C21" s="1"/>
      <c r="D21" s="120"/>
      <c r="E21" s="157"/>
      <c r="F21" s="157"/>
      <c r="G21" s="158"/>
      <c r="H21" s="157"/>
      <c r="I21" s="157"/>
      <c r="J21" s="157"/>
      <c r="K21" s="158"/>
      <c r="L21" s="107"/>
      <c r="M21" s="107"/>
      <c r="N21" s="1"/>
    </row>
    <row r="22" spans="2:18" ht="12" customHeight="1" x14ac:dyDescent="0.25">
      <c r="B22" s="159" t="s">
        <v>47</v>
      </c>
      <c r="C22" s="1"/>
      <c r="D22" s="120"/>
      <c r="E22" s="159"/>
      <c r="F22" s="159"/>
      <c r="G22" s="158"/>
      <c r="H22" s="159"/>
      <c r="I22" s="159"/>
      <c r="J22" s="159"/>
      <c r="K22" s="158"/>
      <c r="L22" s="107"/>
      <c r="M22" s="107"/>
      <c r="N22" s="1"/>
    </row>
    <row r="23" spans="2:18" ht="12" customHeight="1" x14ac:dyDescent="0.25">
      <c r="B23" s="107"/>
      <c r="C23" s="1"/>
      <c r="D23" s="120"/>
      <c r="E23" s="107"/>
      <c r="F23" s="107"/>
      <c r="G23" s="107"/>
      <c r="H23" s="107"/>
      <c r="I23" s="107"/>
      <c r="J23" s="107"/>
      <c r="K23" s="107"/>
      <c r="L23" s="107"/>
      <c r="M23" s="107"/>
      <c r="N23" s="1"/>
    </row>
    <row r="24" spans="2:18" ht="12" customHeight="1" x14ac:dyDescent="0.25">
      <c r="B24" s="473" t="s">
        <v>335</v>
      </c>
      <c r="C24" s="473"/>
      <c r="D24" s="473"/>
      <c r="E24" s="473"/>
      <c r="F24" s="473"/>
      <c r="G24" s="473"/>
      <c r="H24" s="473"/>
      <c r="I24" s="473"/>
      <c r="J24" s="473"/>
      <c r="K24" s="473"/>
      <c r="L24" s="473"/>
      <c r="M24" s="473"/>
      <c r="N24" s="1"/>
    </row>
    <row r="25" spans="2:18" ht="12.5" x14ac:dyDescent="0.25">
      <c r="C25" s="1"/>
      <c r="E25" s="158"/>
      <c r="F25" s="1"/>
      <c r="G25" s="1"/>
      <c r="H25" s="1"/>
      <c r="I25" s="1"/>
      <c r="J25" s="1"/>
      <c r="K25" s="1"/>
      <c r="L25" s="1"/>
      <c r="M25" s="1"/>
      <c r="N25" s="1"/>
    </row>
    <row r="26" spans="2:18" ht="12" customHeight="1" x14ac:dyDescent="0.25">
      <c r="C26" s="1"/>
      <c r="E26" s="158"/>
      <c r="F26" s="1"/>
      <c r="G26" s="1"/>
      <c r="H26" s="1"/>
      <c r="I26" s="1"/>
      <c r="J26" s="1"/>
      <c r="K26" s="1"/>
      <c r="L26" s="1"/>
      <c r="M26" s="1"/>
      <c r="N26" s="1"/>
    </row>
    <row r="27" spans="2:18" ht="15" customHeight="1" x14ac:dyDescent="0.25">
      <c r="G27" s="120"/>
      <c r="I27" s="2"/>
      <c r="J27" s="120"/>
      <c r="K27" s="120"/>
      <c r="L27" s="2"/>
      <c r="N27" s="120"/>
      <c r="O27" s="120"/>
      <c r="P27" s="2"/>
      <c r="Q27" s="2"/>
      <c r="R27" s="120"/>
    </row>
  </sheetData>
  <customSheetViews>
    <customSheetView guid="{2806289E-E2A8-4B9B-A15C-380DC7171E03}" showPageBreaks="1" showGridLines="0" view="pageLayout">
      <selection activeCell="B18" sqref="B18"/>
      <pageMargins left="0.75" right="0.75" top="0.75" bottom="0.75" header="0.5" footer="0.5"/>
      <pageSetup orientation="landscape" r:id="rId1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  <customSheetView guid="{F3B5803E-F644-4017-98FB-3DB746882656}" showPageBreaks="1" showGridLines="0" view="pageLayout">
      <selection activeCell="J33" sqref="J33"/>
      <pageMargins left="0.75" right="0.75" top="0.75" bottom="0.75" header="0.5" footer="0.5"/>
      <pageSetup orientation="landscape" r:id="rId2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</customSheetViews>
  <mergeCells count="11">
    <mergeCell ref="B20:M20"/>
    <mergeCell ref="B24:M24"/>
    <mergeCell ref="B4:N4"/>
    <mergeCell ref="D6:E6"/>
    <mergeCell ref="G6:H6"/>
    <mergeCell ref="J6:K6"/>
    <mergeCell ref="M6:N6"/>
    <mergeCell ref="D7:E7"/>
    <mergeCell ref="G7:H7"/>
    <mergeCell ref="J7:K7"/>
    <mergeCell ref="M7:N7"/>
  </mergeCells>
  <hyperlinks>
    <hyperlink ref="B2" location="ToC!A1" display="Table of Contents" xr:uid="{FA1912E0-C9F8-49DE-89E1-38BED2F8D19F}"/>
  </hyperlinks>
  <pageMargins left="0.75" right="0.75" top="0.75" bottom="0.75" header="0.5" footer="0.5"/>
  <pageSetup orientation="landscape" r:id="rId3"/>
  <headerFooter>
    <oddHeader>&amp;L&amp;"Arial,Italic"&amp;10ADEA Survey of Allied Dental Program Directors, 2018 Summary and Results</oddHeader>
    <oddFooter>&amp;L&amp;"Arial,Regular"&amp;10July 2019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theme="0" tint="-0.249977111117893"/>
    <pageSetUpPr autoPageBreaks="0"/>
  </sheetPr>
  <dimension ref="A1:Q50"/>
  <sheetViews>
    <sheetView showGridLines="0" zoomScaleNormal="100" workbookViewId="0"/>
  </sheetViews>
  <sheetFormatPr defaultColWidth="8.7265625" defaultRowHeight="15" customHeight="1" x14ac:dyDescent="0.25"/>
  <cols>
    <col min="1" max="1" width="2.26953125" style="1" customWidth="1"/>
    <col min="2" max="2" width="29" style="1" customWidth="1"/>
    <col min="3" max="3" width="2" style="1" customWidth="1"/>
    <col min="4" max="5" width="8.26953125" style="1" customWidth="1"/>
    <col min="6" max="6" width="1.453125" style="1" customWidth="1"/>
    <col min="7" max="8" width="8.26953125" style="2" customWidth="1"/>
    <col min="9" max="9" width="1.453125" style="1" customWidth="1"/>
    <col min="10" max="11" width="8.26953125" style="2" customWidth="1"/>
    <col min="12" max="12" width="1.7265625" style="1" customWidth="1"/>
    <col min="13" max="14" width="8.26953125" style="2" customWidth="1"/>
    <col min="15" max="235" width="8.7265625" style="1"/>
    <col min="236" max="236" width="28.81640625" style="1" customWidth="1"/>
    <col min="237" max="237" width="24.7265625" style="1" customWidth="1"/>
    <col min="238" max="238" width="22.7265625" style="1" customWidth="1"/>
    <col min="239" max="239" width="8.7265625" style="1"/>
    <col min="240" max="240" width="17.453125" style="1" customWidth="1"/>
    <col min="241" max="241" width="8.7265625" style="1"/>
    <col min="242" max="242" width="14.7265625" style="1" bestFit="1" customWidth="1"/>
    <col min="243" max="491" width="8.7265625" style="1"/>
    <col min="492" max="492" width="28.81640625" style="1" customWidth="1"/>
    <col min="493" max="493" width="24.7265625" style="1" customWidth="1"/>
    <col min="494" max="494" width="22.7265625" style="1" customWidth="1"/>
    <col min="495" max="495" width="8.7265625" style="1"/>
    <col min="496" max="496" width="17.453125" style="1" customWidth="1"/>
    <col min="497" max="497" width="8.7265625" style="1"/>
    <col min="498" max="498" width="14.7265625" style="1" bestFit="1" customWidth="1"/>
    <col min="499" max="747" width="8.7265625" style="1"/>
    <col min="748" max="748" width="28.81640625" style="1" customWidth="1"/>
    <col min="749" max="749" width="24.7265625" style="1" customWidth="1"/>
    <col min="750" max="750" width="22.7265625" style="1" customWidth="1"/>
    <col min="751" max="751" width="8.7265625" style="1"/>
    <col min="752" max="752" width="17.453125" style="1" customWidth="1"/>
    <col min="753" max="753" width="8.7265625" style="1"/>
    <col min="754" max="754" width="14.7265625" style="1" bestFit="1" customWidth="1"/>
    <col min="755" max="1003" width="8.7265625" style="1"/>
    <col min="1004" max="1004" width="28.81640625" style="1" customWidth="1"/>
    <col min="1005" max="1005" width="24.7265625" style="1" customWidth="1"/>
    <col min="1006" max="1006" width="22.7265625" style="1" customWidth="1"/>
    <col min="1007" max="1007" width="8.7265625" style="1"/>
    <col min="1008" max="1008" width="17.453125" style="1" customWidth="1"/>
    <col min="1009" max="1009" width="8.7265625" style="1"/>
    <col min="1010" max="1010" width="14.7265625" style="1" bestFit="1" customWidth="1"/>
    <col min="1011" max="1259" width="8.7265625" style="1"/>
    <col min="1260" max="1260" width="28.81640625" style="1" customWidth="1"/>
    <col min="1261" max="1261" width="24.7265625" style="1" customWidth="1"/>
    <col min="1262" max="1262" width="22.7265625" style="1" customWidth="1"/>
    <col min="1263" max="1263" width="8.7265625" style="1"/>
    <col min="1264" max="1264" width="17.453125" style="1" customWidth="1"/>
    <col min="1265" max="1265" width="8.7265625" style="1"/>
    <col min="1266" max="1266" width="14.7265625" style="1" bestFit="1" customWidth="1"/>
    <col min="1267" max="1515" width="8.7265625" style="1"/>
    <col min="1516" max="1516" width="28.81640625" style="1" customWidth="1"/>
    <col min="1517" max="1517" width="24.7265625" style="1" customWidth="1"/>
    <col min="1518" max="1518" width="22.7265625" style="1" customWidth="1"/>
    <col min="1519" max="1519" width="8.7265625" style="1"/>
    <col min="1520" max="1520" width="17.453125" style="1" customWidth="1"/>
    <col min="1521" max="1521" width="8.7265625" style="1"/>
    <col min="1522" max="1522" width="14.7265625" style="1" bestFit="1" customWidth="1"/>
    <col min="1523" max="1771" width="8.7265625" style="1"/>
    <col min="1772" max="1772" width="28.81640625" style="1" customWidth="1"/>
    <col min="1773" max="1773" width="24.7265625" style="1" customWidth="1"/>
    <col min="1774" max="1774" width="22.7265625" style="1" customWidth="1"/>
    <col min="1775" max="1775" width="8.7265625" style="1"/>
    <col min="1776" max="1776" width="17.453125" style="1" customWidth="1"/>
    <col min="1777" max="1777" width="8.7265625" style="1"/>
    <col min="1778" max="1778" width="14.7265625" style="1" bestFit="1" customWidth="1"/>
    <col min="1779" max="2027" width="8.7265625" style="1"/>
    <col min="2028" max="2028" width="28.81640625" style="1" customWidth="1"/>
    <col min="2029" max="2029" width="24.7265625" style="1" customWidth="1"/>
    <col min="2030" max="2030" width="22.7265625" style="1" customWidth="1"/>
    <col min="2031" max="2031" width="8.7265625" style="1"/>
    <col min="2032" max="2032" width="17.453125" style="1" customWidth="1"/>
    <col min="2033" max="2033" width="8.7265625" style="1"/>
    <col min="2034" max="2034" width="14.7265625" style="1" bestFit="1" customWidth="1"/>
    <col min="2035" max="2283" width="8.7265625" style="1"/>
    <col min="2284" max="2284" width="28.81640625" style="1" customWidth="1"/>
    <col min="2285" max="2285" width="24.7265625" style="1" customWidth="1"/>
    <col min="2286" max="2286" width="22.7265625" style="1" customWidth="1"/>
    <col min="2287" max="2287" width="8.7265625" style="1"/>
    <col min="2288" max="2288" width="17.453125" style="1" customWidth="1"/>
    <col min="2289" max="2289" width="8.7265625" style="1"/>
    <col min="2290" max="2290" width="14.7265625" style="1" bestFit="1" customWidth="1"/>
    <col min="2291" max="2539" width="8.7265625" style="1"/>
    <col min="2540" max="2540" width="28.81640625" style="1" customWidth="1"/>
    <col min="2541" max="2541" width="24.7265625" style="1" customWidth="1"/>
    <col min="2542" max="2542" width="22.7265625" style="1" customWidth="1"/>
    <col min="2543" max="2543" width="8.7265625" style="1"/>
    <col min="2544" max="2544" width="17.453125" style="1" customWidth="1"/>
    <col min="2545" max="2545" width="8.7265625" style="1"/>
    <col min="2546" max="2546" width="14.7265625" style="1" bestFit="1" customWidth="1"/>
    <col min="2547" max="2795" width="8.7265625" style="1"/>
    <col min="2796" max="2796" width="28.81640625" style="1" customWidth="1"/>
    <col min="2797" max="2797" width="24.7265625" style="1" customWidth="1"/>
    <col min="2798" max="2798" width="22.7265625" style="1" customWidth="1"/>
    <col min="2799" max="2799" width="8.7265625" style="1"/>
    <col min="2800" max="2800" width="17.453125" style="1" customWidth="1"/>
    <col min="2801" max="2801" width="8.7265625" style="1"/>
    <col min="2802" max="2802" width="14.7265625" style="1" bestFit="1" customWidth="1"/>
    <col min="2803" max="3051" width="8.7265625" style="1"/>
    <col min="3052" max="3052" width="28.81640625" style="1" customWidth="1"/>
    <col min="3053" max="3053" width="24.7265625" style="1" customWidth="1"/>
    <col min="3054" max="3054" width="22.7265625" style="1" customWidth="1"/>
    <col min="3055" max="3055" width="8.7265625" style="1"/>
    <col min="3056" max="3056" width="17.453125" style="1" customWidth="1"/>
    <col min="3057" max="3057" width="8.7265625" style="1"/>
    <col min="3058" max="3058" width="14.7265625" style="1" bestFit="1" customWidth="1"/>
    <col min="3059" max="3307" width="8.7265625" style="1"/>
    <col min="3308" max="3308" width="28.81640625" style="1" customWidth="1"/>
    <col min="3309" max="3309" width="24.7265625" style="1" customWidth="1"/>
    <col min="3310" max="3310" width="22.7265625" style="1" customWidth="1"/>
    <col min="3311" max="3311" width="8.7265625" style="1"/>
    <col min="3312" max="3312" width="17.453125" style="1" customWidth="1"/>
    <col min="3313" max="3313" width="8.7265625" style="1"/>
    <col min="3314" max="3314" width="14.7265625" style="1" bestFit="1" customWidth="1"/>
    <col min="3315" max="3563" width="8.7265625" style="1"/>
    <col min="3564" max="3564" width="28.81640625" style="1" customWidth="1"/>
    <col min="3565" max="3565" width="24.7265625" style="1" customWidth="1"/>
    <col min="3566" max="3566" width="22.7265625" style="1" customWidth="1"/>
    <col min="3567" max="3567" width="8.7265625" style="1"/>
    <col min="3568" max="3568" width="17.453125" style="1" customWidth="1"/>
    <col min="3569" max="3569" width="8.7265625" style="1"/>
    <col min="3570" max="3570" width="14.7265625" style="1" bestFit="1" customWidth="1"/>
    <col min="3571" max="3819" width="8.7265625" style="1"/>
    <col min="3820" max="3820" width="28.81640625" style="1" customWidth="1"/>
    <col min="3821" max="3821" width="24.7265625" style="1" customWidth="1"/>
    <col min="3822" max="3822" width="22.7265625" style="1" customWidth="1"/>
    <col min="3823" max="3823" width="8.7265625" style="1"/>
    <col min="3824" max="3824" width="17.453125" style="1" customWidth="1"/>
    <col min="3825" max="3825" width="8.7265625" style="1"/>
    <col min="3826" max="3826" width="14.7265625" style="1" bestFit="1" customWidth="1"/>
    <col min="3827" max="4075" width="8.7265625" style="1"/>
    <col min="4076" max="4076" width="28.81640625" style="1" customWidth="1"/>
    <col min="4077" max="4077" width="24.7265625" style="1" customWidth="1"/>
    <col min="4078" max="4078" width="22.7265625" style="1" customWidth="1"/>
    <col min="4079" max="4079" width="8.7265625" style="1"/>
    <col min="4080" max="4080" width="17.453125" style="1" customWidth="1"/>
    <col min="4081" max="4081" width="8.7265625" style="1"/>
    <col min="4082" max="4082" width="14.7265625" style="1" bestFit="1" customWidth="1"/>
    <col min="4083" max="4331" width="8.7265625" style="1"/>
    <col min="4332" max="4332" width="28.81640625" style="1" customWidth="1"/>
    <col min="4333" max="4333" width="24.7265625" style="1" customWidth="1"/>
    <col min="4334" max="4334" width="22.7265625" style="1" customWidth="1"/>
    <col min="4335" max="4335" width="8.7265625" style="1"/>
    <col min="4336" max="4336" width="17.453125" style="1" customWidth="1"/>
    <col min="4337" max="4337" width="8.7265625" style="1"/>
    <col min="4338" max="4338" width="14.7265625" style="1" bestFit="1" customWidth="1"/>
    <col min="4339" max="4587" width="8.7265625" style="1"/>
    <col min="4588" max="4588" width="28.81640625" style="1" customWidth="1"/>
    <col min="4589" max="4589" width="24.7265625" style="1" customWidth="1"/>
    <col min="4590" max="4590" width="22.7265625" style="1" customWidth="1"/>
    <col min="4591" max="4591" width="8.7265625" style="1"/>
    <col min="4592" max="4592" width="17.453125" style="1" customWidth="1"/>
    <col min="4593" max="4593" width="8.7265625" style="1"/>
    <col min="4594" max="4594" width="14.7265625" style="1" bestFit="1" customWidth="1"/>
    <col min="4595" max="4843" width="8.7265625" style="1"/>
    <col min="4844" max="4844" width="28.81640625" style="1" customWidth="1"/>
    <col min="4845" max="4845" width="24.7265625" style="1" customWidth="1"/>
    <col min="4846" max="4846" width="22.7265625" style="1" customWidth="1"/>
    <col min="4847" max="4847" width="8.7265625" style="1"/>
    <col min="4848" max="4848" width="17.453125" style="1" customWidth="1"/>
    <col min="4849" max="4849" width="8.7265625" style="1"/>
    <col min="4850" max="4850" width="14.7265625" style="1" bestFit="1" customWidth="1"/>
    <col min="4851" max="5099" width="8.7265625" style="1"/>
    <col min="5100" max="5100" width="28.81640625" style="1" customWidth="1"/>
    <col min="5101" max="5101" width="24.7265625" style="1" customWidth="1"/>
    <col min="5102" max="5102" width="22.7265625" style="1" customWidth="1"/>
    <col min="5103" max="5103" width="8.7265625" style="1"/>
    <col min="5104" max="5104" width="17.453125" style="1" customWidth="1"/>
    <col min="5105" max="5105" width="8.7265625" style="1"/>
    <col min="5106" max="5106" width="14.7265625" style="1" bestFit="1" customWidth="1"/>
    <col min="5107" max="5355" width="8.7265625" style="1"/>
    <col min="5356" max="5356" width="28.81640625" style="1" customWidth="1"/>
    <col min="5357" max="5357" width="24.7265625" style="1" customWidth="1"/>
    <col min="5358" max="5358" width="22.7265625" style="1" customWidth="1"/>
    <col min="5359" max="5359" width="8.7265625" style="1"/>
    <col min="5360" max="5360" width="17.453125" style="1" customWidth="1"/>
    <col min="5361" max="5361" width="8.7265625" style="1"/>
    <col min="5362" max="5362" width="14.7265625" style="1" bestFit="1" customWidth="1"/>
    <col min="5363" max="5611" width="8.7265625" style="1"/>
    <col min="5612" max="5612" width="28.81640625" style="1" customWidth="1"/>
    <col min="5613" max="5613" width="24.7265625" style="1" customWidth="1"/>
    <col min="5614" max="5614" width="22.7265625" style="1" customWidth="1"/>
    <col min="5615" max="5615" width="8.7265625" style="1"/>
    <col min="5616" max="5616" width="17.453125" style="1" customWidth="1"/>
    <col min="5617" max="5617" width="8.7265625" style="1"/>
    <col min="5618" max="5618" width="14.7265625" style="1" bestFit="1" customWidth="1"/>
    <col min="5619" max="5867" width="8.7265625" style="1"/>
    <col min="5868" max="5868" width="28.81640625" style="1" customWidth="1"/>
    <col min="5869" max="5869" width="24.7265625" style="1" customWidth="1"/>
    <col min="5870" max="5870" width="22.7265625" style="1" customWidth="1"/>
    <col min="5871" max="5871" width="8.7265625" style="1"/>
    <col min="5872" max="5872" width="17.453125" style="1" customWidth="1"/>
    <col min="5873" max="5873" width="8.7265625" style="1"/>
    <col min="5874" max="5874" width="14.7265625" style="1" bestFit="1" customWidth="1"/>
    <col min="5875" max="6123" width="8.7265625" style="1"/>
    <col min="6124" max="6124" width="28.81640625" style="1" customWidth="1"/>
    <col min="6125" max="6125" width="24.7265625" style="1" customWidth="1"/>
    <col min="6126" max="6126" width="22.7265625" style="1" customWidth="1"/>
    <col min="6127" max="6127" width="8.7265625" style="1"/>
    <col min="6128" max="6128" width="17.453125" style="1" customWidth="1"/>
    <col min="6129" max="6129" width="8.7265625" style="1"/>
    <col min="6130" max="6130" width="14.7265625" style="1" bestFit="1" customWidth="1"/>
    <col min="6131" max="6379" width="8.7265625" style="1"/>
    <col min="6380" max="6380" width="28.81640625" style="1" customWidth="1"/>
    <col min="6381" max="6381" width="24.7265625" style="1" customWidth="1"/>
    <col min="6382" max="6382" width="22.7265625" style="1" customWidth="1"/>
    <col min="6383" max="6383" width="8.7265625" style="1"/>
    <col min="6384" max="6384" width="17.453125" style="1" customWidth="1"/>
    <col min="6385" max="6385" width="8.7265625" style="1"/>
    <col min="6386" max="6386" width="14.7265625" style="1" bestFit="1" customWidth="1"/>
    <col min="6387" max="6635" width="8.7265625" style="1"/>
    <col min="6636" max="6636" width="28.81640625" style="1" customWidth="1"/>
    <col min="6637" max="6637" width="24.7265625" style="1" customWidth="1"/>
    <col min="6638" max="6638" width="22.7265625" style="1" customWidth="1"/>
    <col min="6639" max="6639" width="8.7265625" style="1"/>
    <col min="6640" max="6640" width="17.453125" style="1" customWidth="1"/>
    <col min="6641" max="6641" width="8.7265625" style="1"/>
    <col min="6642" max="6642" width="14.7265625" style="1" bestFit="1" customWidth="1"/>
    <col min="6643" max="6891" width="8.7265625" style="1"/>
    <col min="6892" max="6892" width="28.81640625" style="1" customWidth="1"/>
    <col min="6893" max="6893" width="24.7265625" style="1" customWidth="1"/>
    <col min="6894" max="6894" width="22.7265625" style="1" customWidth="1"/>
    <col min="6895" max="6895" width="8.7265625" style="1"/>
    <col min="6896" max="6896" width="17.453125" style="1" customWidth="1"/>
    <col min="6897" max="6897" width="8.7265625" style="1"/>
    <col min="6898" max="6898" width="14.7265625" style="1" bestFit="1" customWidth="1"/>
    <col min="6899" max="7147" width="8.7265625" style="1"/>
    <col min="7148" max="7148" width="28.81640625" style="1" customWidth="1"/>
    <col min="7149" max="7149" width="24.7265625" style="1" customWidth="1"/>
    <col min="7150" max="7150" width="22.7265625" style="1" customWidth="1"/>
    <col min="7151" max="7151" width="8.7265625" style="1"/>
    <col min="7152" max="7152" width="17.453125" style="1" customWidth="1"/>
    <col min="7153" max="7153" width="8.7265625" style="1"/>
    <col min="7154" max="7154" width="14.7265625" style="1" bestFit="1" customWidth="1"/>
    <col min="7155" max="7403" width="8.7265625" style="1"/>
    <col min="7404" max="7404" width="28.81640625" style="1" customWidth="1"/>
    <col min="7405" max="7405" width="24.7265625" style="1" customWidth="1"/>
    <col min="7406" max="7406" width="22.7265625" style="1" customWidth="1"/>
    <col min="7407" max="7407" width="8.7265625" style="1"/>
    <col min="7408" max="7408" width="17.453125" style="1" customWidth="1"/>
    <col min="7409" max="7409" width="8.7265625" style="1"/>
    <col min="7410" max="7410" width="14.7265625" style="1" bestFit="1" customWidth="1"/>
    <col min="7411" max="7659" width="8.7265625" style="1"/>
    <col min="7660" max="7660" width="28.81640625" style="1" customWidth="1"/>
    <col min="7661" max="7661" width="24.7265625" style="1" customWidth="1"/>
    <col min="7662" max="7662" width="22.7265625" style="1" customWidth="1"/>
    <col min="7663" max="7663" width="8.7265625" style="1"/>
    <col min="7664" max="7664" width="17.453125" style="1" customWidth="1"/>
    <col min="7665" max="7665" width="8.7265625" style="1"/>
    <col min="7666" max="7666" width="14.7265625" style="1" bestFit="1" customWidth="1"/>
    <col min="7667" max="7915" width="8.7265625" style="1"/>
    <col min="7916" max="7916" width="28.81640625" style="1" customWidth="1"/>
    <col min="7917" max="7917" width="24.7265625" style="1" customWidth="1"/>
    <col min="7918" max="7918" width="22.7265625" style="1" customWidth="1"/>
    <col min="7919" max="7919" width="8.7265625" style="1"/>
    <col min="7920" max="7920" width="17.453125" style="1" customWidth="1"/>
    <col min="7921" max="7921" width="8.7265625" style="1"/>
    <col min="7922" max="7922" width="14.7265625" style="1" bestFit="1" customWidth="1"/>
    <col min="7923" max="8171" width="8.7265625" style="1"/>
    <col min="8172" max="8172" width="28.81640625" style="1" customWidth="1"/>
    <col min="8173" max="8173" width="24.7265625" style="1" customWidth="1"/>
    <col min="8174" max="8174" width="22.7265625" style="1" customWidth="1"/>
    <col min="8175" max="8175" width="8.7265625" style="1"/>
    <col min="8176" max="8176" width="17.453125" style="1" customWidth="1"/>
    <col min="8177" max="8177" width="8.7265625" style="1"/>
    <col min="8178" max="8178" width="14.7265625" style="1" bestFit="1" customWidth="1"/>
    <col min="8179" max="8427" width="8.7265625" style="1"/>
    <col min="8428" max="8428" width="28.81640625" style="1" customWidth="1"/>
    <col min="8429" max="8429" width="24.7265625" style="1" customWidth="1"/>
    <col min="8430" max="8430" width="22.7265625" style="1" customWidth="1"/>
    <col min="8431" max="8431" width="8.7265625" style="1"/>
    <col min="8432" max="8432" width="17.453125" style="1" customWidth="1"/>
    <col min="8433" max="8433" width="8.7265625" style="1"/>
    <col min="8434" max="8434" width="14.7265625" style="1" bestFit="1" customWidth="1"/>
    <col min="8435" max="8683" width="8.7265625" style="1"/>
    <col min="8684" max="8684" width="28.81640625" style="1" customWidth="1"/>
    <col min="8685" max="8685" width="24.7265625" style="1" customWidth="1"/>
    <col min="8686" max="8686" width="22.7265625" style="1" customWidth="1"/>
    <col min="8687" max="8687" width="8.7265625" style="1"/>
    <col min="8688" max="8688" width="17.453125" style="1" customWidth="1"/>
    <col min="8689" max="8689" width="8.7265625" style="1"/>
    <col min="8690" max="8690" width="14.7265625" style="1" bestFit="1" customWidth="1"/>
    <col min="8691" max="8939" width="8.7265625" style="1"/>
    <col min="8940" max="8940" width="28.81640625" style="1" customWidth="1"/>
    <col min="8941" max="8941" width="24.7265625" style="1" customWidth="1"/>
    <col min="8942" max="8942" width="22.7265625" style="1" customWidth="1"/>
    <col min="8943" max="8943" width="8.7265625" style="1"/>
    <col min="8944" max="8944" width="17.453125" style="1" customWidth="1"/>
    <col min="8945" max="8945" width="8.7265625" style="1"/>
    <col min="8946" max="8946" width="14.7265625" style="1" bestFit="1" customWidth="1"/>
    <col min="8947" max="9195" width="8.7265625" style="1"/>
    <col min="9196" max="9196" width="28.81640625" style="1" customWidth="1"/>
    <col min="9197" max="9197" width="24.7265625" style="1" customWidth="1"/>
    <col min="9198" max="9198" width="22.7265625" style="1" customWidth="1"/>
    <col min="9199" max="9199" width="8.7265625" style="1"/>
    <col min="9200" max="9200" width="17.453125" style="1" customWidth="1"/>
    <col min="9201" max="9201" width="8.7265625" style="1"/>
    <col min="9202" max="9202" width="14.7265625" style="1" bestFit="1" customWidth="1"/>
    <col min="9203" max="9451" width="8.7265625" style="1"/>
    <col min="9452" max="9452" width="28.81640625" style="1" customWidth="1"/>
    <col min="9453" max="9453" width="24.7265625" style="1" customWidth="1"/>
    <col min="9454" max="9454" width="22.7265625" style="1" customWidth="1"/>
    <col min="9455" max="9455" width="8.7265625" style="1"/>
    <col min="9456" max="9456" width="17.453125" style="1" customWidth="1"/>
    <col min="9457" max="9457" width="8.7265625" style="1"/>
    <col min="9458" max="9458" width="14.7265625" style="1" bestFit="1" customWidth="1"/>
    <col min="9459" max="9707" width="8.7265625" style="1"/>
    <col min="9708" max="9708" width="28.81640625" style="1" customWidth="1"/>
    <col min="9709" max="9709" width="24.7265625" style="1" customWidth="1"/>
    <col min="9710" max="9710" width="22.7265625" style="1" customWidth="1"/>
    <col min="9711" max="9711" width="8.7265625" style="1"/>
    <col min="9712" max="9712" width="17.453125" style="1" customWidth="1"/>
    <col min="9713" max="9713" width="8.7265625" style="1"/>
    <col min="9714" max="9714" width="14.7265625" style="1" bestFit="1" customWidth="1"/>
    <col min="9715" max="9963" width="8.7265625" style="1"/>
    <col min="9964" max="9964" width="28.81640625" style="1" customWidth="1"/>
    <col min="9965" max="9965" width="24.7265625" style="1" customWidth="1"/>
    <col min="9966" max="9966" width="22.7265625" style="1" customWidth="1"/>
    <col min="9967" max="9967" width="8.7265625" style="1"/>
    <col min="9968" max="9968" width="17.453125" style="1" customWidth="1"/>
    <col min="9969" max="9969" width="8.7265625" style="1"/>
    <col min="9970" max="9970" width="14.7265625" style="1" bestFit="1" customWidth="1"/>
    <col min="9971" max="10219" width="8.7265625" style="1"/>
    <col min="10220" max="10220" width="28.81640625" style="1" customWidth="1"/>
    <col min="10221" max="10221" width="24.7265625" style="1" customWidth="1"/>
    <col min="10222" max="10222" width="22.7265625" style="1" customWidth="1"/>
    <col min="10223" max="10223" width="8.7265625" style="1"/>
    <col min="10224" max="10224" width="17.453125" style="1" customWidth="1"/>
    <col min="10225" max="10225" width="8.7265625" style="1"/>
    <col min="10226" max="10226" width="14.7265625" style="1" bestFit="1" customWidth="1"/>
    <col min="10227" max="10475" width="8.7265625" style="1"/>
    <col min="10476" max="10476" width="28.81640625" style="1" customWidth="1"/>
    <col min="10477" max="10477" width="24.7265625" style="1" customWidth="1"/>
    <col min="10478" max="10478" width="22.7265625" style="1" customWidth="1"/>
    <col min="10479" max="10479" width="8.7265625" style="1"/>
    <col min="10480" max="10480" width="17.453125" style="1" customWidth="1"/>
    <col min="10481" max="10481" width="8.7265625" style="1"/>
    <col min="10482" max="10482" width="14.7265625" style="1" bestFit="1" customWidth="1"/>
    <col min="10483" max="10731" width="8.7265625" style="1"/>
    <col min="10732" max="10732" width="28.81640625" style="1" customWidth="1"/>
    <col min="10733" max="10733" width="24.7265625" style="1" customWidth="1"/>
    <col min="10734" max="10734" width="22.7265625" style="1" customWidth="1"/>
    <col min="10735" max="10735" width="8.7265625" style="1"/>
    <col min="10736" max="10736" width="17.453125" style="1" customWidth="1"/>
    <col min="10737" max="10737" width="8.7265625" style="1"/>
    <col min="10738" max="10738" width="14.7265625" style="1" bestFit="1" customWidth="1"/>
    <col min="10739" max="10987" width="8.7265625" style="1"/>
    <col min="10988" max="10988" width="28.81640625" style="1" customWidth="1"/>
    <col min="10989" max="10989" width="24.7265625" style="1" customWidth="1"/>
    <col min="10990" max="10990" width="22.7265625" style="1" customWidth="1"/>
    <col min="10991" max="10991" width="8.7265625" style="1"/>
    <col min="10992" max="10992" width="17.453125" style="1" customWidth="1"/>
    <col min="10993" max="10993" width="8.7265625" style="1"/>
    <col min="10994" max="10994" width="14.7265625" style="1" bestFit="1" customWidth="1"/>
    <col min="10995" max="11243" width="8.7265625" style="1"/>
    <col min="11244" max="11244" width="28.81640625" style="1" customWidth="1"/>
    <col min="11245" max="11245" width="24.7265625" style="1" customWidth="1"/>
    <col min="11246" max="11246" width="22.7265625" style="1" customWidth="1"/>
    <col min="11247" max="11247" width="8.7265625" style="1"/>
    <col min="11248" max="11248" width="17.453125" style="1" customWidth="1"/>
    <col min="11249" max="11249" width="8.7265625" style="1"/>
    <col min="11250" max="11250" width="14.7265625" style="1" bestFit="1" customWidth="1"/>
    <col min="11251" max="11499" width="8.7265625" style="1"/>
    <col min="11500" max="11500" width="28.81640625" style="1" customWidth="1"/>
    <col min="11501" max="11501" width="24.7265625" style="1" customWidth="1"/>
    <col min="11502" max="11502" width="22.7265625" style="1" customWidth="1"/>
    <col min="11503" max="11503" width="8.7265625" style="1"/>
    <col min="11504" max="11504" width="17.453125" style="1" customWidth="1"/>
    <col min="11505" max="11505" width="8.7265625" style="1"/>
    <col min="11506" max="11506" width="14.7265625" style="1" bestFit="1" customWidth="1"/>
    <col min="11507" max="11755" width="8.7265625" style="1"/>
    <col min="11756" max="11756" width="28.81640625" style="1" customWidth="1"/>
    <col min="11757" max="11757" width="24.7265625" style="1" customWidth="1"/>
    <col min="11758" max="11758" width="22.7265625" style="1" customWidth="1"/>
    <col min="11759" max="11759" width="8.7265625" style="1"/>
    <col min="11760" max="11760" width="17.453125" style="1" customWidth="1"/>
    <col min="11761" max="11761" width="8.7265625" style="1"/>
    <col min="11762" max="11762" width="14.7265625" style="1" bestFit="1" customWidth="1"/>
    <col min="11763" max="12011" width="8.7265625" style="1"/>
    <col min="12012" max="12012" width="28.81640625" style="1" customWidth="1"/>
    <col min="12013" max="12013" width="24.7265625" style="1" customWidth="1"/>
    <col min="12014" max="12014" width="22.7265625" style="1" customWidth="1"/>
    <col min="12015" max="12015" width="8.7265625" style="1"/>
    <col min="12016" max="12016" width="17.453125" style="1" customWidth="1"/>
    <col min="12017" max="12017" width="8.7265625" style="1"/>
    <col min="12018" max="12018" width="14.7265625" style="1" bestFit="1" customWidth="1"/>
    <col min="12019" max="12267" width="8.7265625" style="1"/>
    <col min="12268" max="12268" width="28.81640625" style="1" customWidth="1"/>
    <col min="12269" max="12269" width="24.7265625" style="1" customWidth="1"/>
    <col min="12270" max="12270" width="22.7265625" style="1" customWidth="1"/>
    <col min="12271" max="12271" width="8.7265625" style="1"/>
    <col min="12272" max="12272" width="17.453125" style="1" customWidth="1"/>
    <col min="12273" max="12273" width="8.7265625" style="1"/>
    <col min="12274" max="12274" width="14.7265625" style="1" bestFit="1" customWidth="1"/>
    <col min="12275" max="12523" width="8.7265625" style="1"/>
    <col min="12524" max="12524" width="28.81640625" style="1" customWidth="1"/>
    <col min="12525" max="12525" width="24.7265625" style="1" customWidth="1"/>
    <col min="12526" max="12526" width="22.7265625" style="1" customWidth="1"/>
    <col min="12527" max="12527" width="8.7265625" style="1"/>
    <col min="12528" max="12528" width="17.453125" style="1" customWidth="1"/>
    <col min="12529" max="12529" width="8.7265625" style="1"/>
    <col min="12530" max="12530" width="14.7265625" style="1" bestFit="1" customWidth="1"/>
    <col min="12531" max="12779" width="8.7265625" style="1"/>
    <col min="12780" max="12780" width="28.81640625" style="1" customWidth="1"/>
    <col min="12781" max="12781" width="24.7265625" style="1" customWidth="1"/>
    <col min="12782" max="12782" width="22.7265625" style="1" customWidth="1"/>
    <col min="12783" max="12783" width="8.7265625" style="1"/>
    <col min="12784" max="12784" width="17.453125" style="1" customWidth="1"/>
    <col min="12785" max="12785" width="8.7265625" style="1"/>
    <col min="12786" max="12786" width="14.7265625" style="1" bestFit="1" customWidth="1"/>
    <col min="12787" max="13035" width="8.7265625" style="1"/>
    <col min="13036" max="13036" width="28.81640625" style="1" customWidth="1"/>
    <col min="13037" max="13037" width="24.7265625" style="1" customWidth="1"/>
    <col min="13038" max="13038" width="22.7265625" style="1" customWidth="1"/>
    <col min="13039" max="13039" width="8.7265625" style="1"/>
    <col min="13040" max="13040" width="17.453125" style="1" customWidth="1"/>
    <col min="13041" max="13041" width="8.7265625" style="1"/>
    <col min="13042" max="13042" width="14.7265625" style="1" bestFit="1" customWidth="1"/>
    <col min="13043" max="13291" width="8.7265625" style="1"/>
    <col min="13292" max="13292" width="28.81640625" style="1" customWidth="1"/>
    <col min="13293" max="13293" width="24.7265625" style="1" customWidth="1"/>
    <col min="13294" max="13294" width="22.7265625" style="1" customWidth="1"/>
    <col min="13295" max="13295" width="8.7265625" style="1"/>
    <col min="13296" max="13296" width="17.453125" style="1" customWidth="1"/>
    <col min="13297" max="13297" width="8.7265625" style="1"/>
    <col min="13298" max="13298" width="14.7265625" style="1" bestFit="1" customWidth="1"/>
    <col min="13299" max="13547" width="8.7265625" style="1"/>
    <col min="13548" max="13548" width="28.81640625" style="1" customWidth="1"/>
    <col min="13549" max="13549" width="24.7265625" style="1" customWidth="1"/>
    <col min="13550" max="13550" width="22.7265625" style="1" customWidth="1"/>
    <col min="13551" max="13551" width="8.7265625" style="1"/>
    <col min="13552" max="13552" width="17.453125" style="1" customWidth="1"/>
    <col min="13553" max="13553" width="8.7265625" style="1"/>
    <col min="13554" max="13554" width="14.7265625" style="1" bestFit="1" customWidth="1"/>
    <col min="13555" max="13803" width="8.7265625" style="1"/>
    <col min="13804" max="13804" width="28.81640625" style="1" customWidth="1"/>
    <col min="13805" max="13805" width="24.7265625" style="1" customWidth="1"/>
    <col min="13806" max="13806" width="22.7265625" style="1" customWidth="1"/>
    <col min="13807" max="13807" width="8.7265625" style="1"/>
    <col min="13808" max="13808" width="17.453125" style="1" customWidth="1"/>
    <col min="13809" max="13809" width="8.7265625" style="1"/>
    <col min="13810" max="13810" width="14.7265625" style="1" bestFit="1" customWidth="1"/>
    <col min="13811" max="14059" width="8.7265625" style="1"/>
    <col min="14060" max="14060" width="28.81640625" style="1" customWidth="1"/>
    <col min="14061" max="14061" width="24.7265625" style="1" customWidth="1"/>
    <col min="14062" max="14062" width="22.7265625" style="1" customWidth="1"/>
    <col min="14063" max="14063" width="8.7265625" style="1"/>
    <col min="14064" max="14064" width="17.453125" style="1" customWidth="1"/>
    <col min="14065" max="14065" width="8.7265625" style="1"/>
    <col min="14066" max="14066" width="14.7265625" style="1" bestFit="1" customWidth="1"/>
    <col min="14067" max="14315" width="8.7265625" style="1"/>
    <col min="14316" max="14316" width="28.81640625" style="1" customWidth="1"/>
    <col min="14317" max="14317" width="24.7265625" style="1" customWidth="1"/>
    <col min="14318" max="14318" width="22.7265625" style="1" customWidth="1"/>
    <col min="14319" max="14319" width="8.7265625" style="1"/>
    <col min="14320" max="14320" width="17.453125" style="1" customWidth="1"/>
    <col min="14321" max="14321" width="8.7265625" style="1"/>
    <col min="14322" max="14322" width="14.7265625" style="1" bestFit="1" customWidth="1"/>
    <col min="14323" max="14571" width="8.7265625" style="1"/>
    <col min="14572" max="14572" width="28.81640625" style="1" customWidth="1"/>
    <col min="14573" max="14573" width="24.7265625" style="1" customWidth="1"/>
    <col min="14574" max="14574" width="22.7265625" style="1" customWidth="1"/>
    <col min="14575" max="14575" width="8.7265625" style="1"/>
    <col min="14576" max="14576" width="17.453125" style="1" customWidth="1"/>
    <col min="14577" max="14577" width="8.7265625" style="1"/>
    <col min="14578" max="14578" width="14.7265625" style="1" bestFit="1" customWidth="1"/>
    <col min="14579" max="14827" width="8.7265625" style="1"/>
    <col min="14828" max="14828" width="28.81640625" style="1" customWidth="1"/>
    <col min="14829" max="14829" width="24.7265625" style="1" customWidth="1"/>
    <col min="14830" max="14830" width="22.7265625" style="1" customWidth="1"/>
    <col min="14831" max="14831" width="8.7265625" style="1"/>
    <col min="14832" max="14832" width="17.453125" style="1" customWidth="1"/>
    <col min="14833" max="14833" width="8.7265625" style="1"/>
    <col min="14834" max="14834" width="14.7265625" style="1" bestFit="1" customWidth="1"/>
    <col min="14835" max="15083" width="8.7265625" style="1"/>
    <col min="15084" max="15084" width="28.81640625" style="1" customWidth="1"/>
    <col min="15085" max="15085" width="24.7265625" style="1" customWidth="1"/>
    <col min="15086" max="15086" width="22.7265625" style="1" customWidth="1"/>
    <col min="15087" max="15087" width="8.7265625" style="1"/>
    <col min="15088" max="15088" width="17.453125" style="1" customWidth="1"/>
    <col min="15089" max="15089" width="8.7265625" style="1"/>
    <col min="15090" max="15090" width="14.7265625" style="1" bestFit="1" customWidth="1"/>
    <col min="15091" max="15339" width="8.7265625" style="1"/>
    <col min="15340" max="15340" width="28.81640625" style="1" customWidth="1"/>
    <col min="15341" max="15341" width="24.7265625" style="1" customWidth="1"/>
    <col min="15342" max="15342" width="22.7265625" style="1" customWidth="1"/>
    <col min="15343" max="15343" width="8.7265625" style="1"/>
    <col min="15344" max="15344" width="17.453125" style="1" customWidth="1"/>
    <col min="15345" max="15345" width="8.7265625" style="1"/>
    <col min="15346" max="15346" width="14.7265625" style="1" bestFit="1" customWidth="1"/>
    <col min="15347" max="15595" width="8.7265625" style="1"/>
    <col min="15596" max="15596" width="28.81640625" style="1" customWidth="1"/>
    <col min="15597" max="15597" width="24.7265625" style="1" customWidth="1"/>
    <col min="15598" max="15598" width="22.7265625" style="1" customWidth="1"/>
    <col min="15599" max="15599" width="8.7265625" style="1"/>
    <col min="15600" max="15600" width="17.453125" style="1" customWidth="1"/>
    <col min="15601" max="15601" width="8.7265625" style="1"/>
    <col min="15602" max="15602" width="14.7265625" style="1" bestFit="1" customWidth="1"/>
    <col min="15603" max="15851" width="8.7265625" style="1"/>
    <col min="15852" max="15852" width="28.81640625" style="1" customWidth="1"/>
    <col min="15853" max="15853" width="24.7265625" style="1" customWidth="1"/>
    <col min="15854" max="15854" width="22.7265625" style="1" customWidth="1"/>
    <col min="15855" max="15855" width="8.7265625" style="1"/>
    <col min="15856" max="15856" width="17.453125" style="1" customWidth="1"/>
    <col min="15857" max="15857" width="8.7265625" style="1"/>
    <col min="15858" max="15858" width="14.7265625" style="1" bestFit="1" customWidth="1"/>
    <col min="15859" max="16107" width="8.7265625" style="1"/>
    <col min="16108" max="16108" width="28.81640625" style="1" customWidth="1"/>
    <col min="16109" max="16109" width="24.7265625" style="1" customWidth="1"/>
    <col min="16110" max="16110" width="22.7265625" style="1" customWidth="1"/>
    <col min="16111" max="16111" width="8.7265625" style="1"/>
    <col min="16112" max="16112" width="17.453125" style="1" customWidth="1"/>
    <col min="16113" max="16113" width="8.7265625" style="1"/>
    <col min="16114" max="16114" width="14.7265625" style="1" bestFit="1" customWidth="1"/>
    <col min="16115" max="16384" width="8.7265625" style="1"/>
  </cols>
  <sheetData>
    <row r="1" spans="1:14" ht="12.75" customHeight="1" x14ac:dyDescent="0.25">
      <c r="E1" s="3"/>
      <c r="G1" s="1"/>
      <c r="H1" s="3"/>
      <c r="I1" s="3"/>
      <c r="J1" s="1"/>
      <c r="K1" s="1"/>
      <c r="L1" s="3"/>
      <c r="M1" s="3"/>
      <c r="N1" s="1"/>
    </row>
    <row r="2" spans="1:14" ht="12.75" customHeight="1" x14ac:dyDescent="0.35">
      <c r="B2" s="78" t="s">
        <v>25</v>
      </c>
      <c r="E2" s="3"/>
      <c r="G2" s="1"/>
      <c r="H2" s="3"/>
      <c r="I2" s="3"/>
      <c r="J2" s="1"/>
      <c r="K2" s="1"/>
      <c r="L2" s="3"/>
      <c r="M2" s="3"/>
      <c r="N2" s="1"/>
    </row>
    <row r="3" spans="1:14" ht="15" customHeight="1" x14ac:dyDescent="0.25">
      <c r="G3" s="1"/>
      <c r="H3" s="1"/>
      <c r="J3" s="1"/>
      <c r="K3" s="1"/>
      <c r="M3" s="1"/>
      <c r="N3" s="1"/>
    </row>
    <row r="4" spans="1:14" ht="12.75" customHeight="1" x14ac:dyDescent="0.3">
      <c r="B4" s="474" t="s">
        <v>418</v>
      </c>
      <c r="C4" s="474"/>
      <c r="D4" s="474"/>
      <c r="E4" s="474"/>
      <c r="F4" s="474"/>
      <c r="G4" s="474"/>
      <c r="H4" s="474"/>
      <c r="I4" s="474"/>
      <c r="J4" s="474"/>
      <c r="K4" s="474"/>
      <c r="L4" s="474"/>
      <c r="M4" s="474"/>
      <c r="N4" s="474"/>
    </row>
    <row r="5" spans="1:14" ht="15" customHeight="1" x14ac:dyDescent="0.3">
      <c r="B5" s="13"/>
      <c r="C5" s="13"/>
      <c r="D5" s="13"/>
      <c r="E5" s="13"/>
      <c r="F5" s="13"/>
      <c r="G5" s="13"/>
      <c r="H5" s="13"/>
      <c r="I5" s="13"/>
      <c r="L5" s="13"/>
    </row>
    <row r="6" spans="1:14" ht="15" customHeight="1" x14ac:dyDescent="0.3">
      <c r="D6" s="476" t="s">
        <v>4</v>
      </c>
      <c r="E6" s="476"/>
      <c r="F6" s="16"/>
      <c r="G6" s="476" t="s">
        <v>5</v>
      </c>
      <c r="H6" s="476"/>
      <c r="I6" s="16"/>
      <c r="J6" s="476" t="s">
        <v>26</v>
      </c>
      <c r="K6" s="476"/>
      <c r="L6" s="16"/>
      <c r="M6" s="476" t="s">
        <v>3</v>
      </c>
      <c r="N6" s="476"/>
    </row>
    <row r="7" spans="1:14" s="98" customFormat="1" ht="15" customHeight="1" x14ac:dyDescent="0.25">
      <c r="B7" s="99"/>
      <c r="C7" s="99"/>
      <c r="D7" s="475" t="s">
        <v>290</v>
      </c>
      <c r="E7" s="475"/>
      <c r="F7" s="3"/>
      <c r="G7" s="475" t="s">
        <v>356</v>
      </c>
      <c r="H7" s="475"/>
      <c r="I7" s="3"/>
      <c r="J7" s="475" t="s">
        <v>285</v>
      </c>
      <c r="K7" s="475"/>
      <c r="L7" s="3"/>
      <c r="M7" s="475" t="s">
        <v>357</v>
      </c>
      <c r="N7" s="475"/>
    </row>
    <row r="8" spans="1:14" s="55" customFormat="1" ht="20.25" customHeight="1" thickBot="1" x14ac:dyDescent="0.4">
      <c r="A8" s="98"/>
      <c r="B8" s="290"/>
      <c r="C8" s="108"/>
      <c r="D8" s="291" t="s">
        <v>24</v>
      </c>
      <c r="E8" s="291" t="s">
        <v>2</v>
      </c>
      <c r="F8" s="108"/>
      <c r="G8" s="291" t="s">
        <v>24</v>
      </c>
      <c r="H8" s="291" t="s">
        <v>2</v>
      </c>
      <c r="I8" s="108"/>
      <c r="J8" s="291" t="s">
        <v>24</v>
      </c>
      <c r="K8" s="291" t="s">
        <v>2</v>
      </c>
      <c r="L8" s="108"/>
      <c r="M8" s="291" t="s">
        <v>24</v>
      </c>
      <c r="N8" s="291" t="s">
        <v>2</v>
      </c>
    </row>
    <row r="9" spans="1:14" s="85" customFormat="1" ht="15" customHeight="1" x14ac:dyDescent="0.3">
      <c r="B9" s="9"/>
      <c r="C9" s="9"/>
      <c r="D9" s="8"/>
      <c r="E9" s="8"/>
      <c r="F9" s="9"/>
      <c r="G9" s="8"/>
      <c r="H9" s="8"/>
      <c r="I9" s="9"/>
      <c r="J9" s="8"/>
      <c r="K9" s="8"/>
      <c r="L9" s="9"/>
      <c r="M9" s="8"/>
      <c r="N9" s="8"/>
    </row>
    <row r="10" spans="1:14" customFormat="1" ht="10" customHeight="1" x14ac:dyDescent="0.35">
      <c r="A10" s="1"/>
      <c r="B10" s="70" t="s">
        <v>40</v>
      </c>
      <c r="C10" s="86"/>
      <c r="D10" s="66">
        <v>84</v>
      </c>
      <c r="E10" s="67">
        <v>1</v>
      </c>
      <c r="F10" s="87"/>
      <c r="G10" s="69">
        <v>280</v>
      </c>
      <c r="H10" s="67">
        <v>1</v>
      </c>
      <c r="I10" s="87"/>
      <c r="J10" s="66">
        <f>'[1]47'!$D$2</f>
        <v>4</v>
      </c>
      <c r="K10" s="67">
        <v>1</v>
      </c>
      <c r="L10" s="87"/>
      <c r="M10" s="68">
        <f>SUM(D10,G10,J10)</f>
        <v>368</v>
      </c>
      <c r="N10" s="67">
        <v>1</v>
      </c>
    </row>
    <row r="11" spans="1:14" ht="15" customHeight="1" x14ac:dyDescent="0.3">
      <c r="B11" s="9"/>
      <c r="C11" s="9"/>
      <c r="D11" s="8"/>
      <c r="E11" s="8"/>
      <c r="F11" s="9"/>
      <c r="G11" s="8"/>
      <c r="H11" s="8"/>
      <c r="I11" s="9"/>
      <c r="J11" s="8"/>
      <c r="K11" s="8"/>
      <c r="L11" s="9"/>
      <c r="M11" s="8"/>
      <c r="N11" s="8"/>
    </row>
    <row r="12" spans="1:14" ht="15" customHeight="1" x14ac:dyDescent="0.25">
      <c r="B12" s="71" t="s">
        <v>41</v>
      </c>
      <c r="C12" s="34"/>
      <c r="D12" s="72">
        <f>SUM(D13:D14)</f>
        <v>12</v>
      </c>
      <c r="E12" s="67">
        <f>D12/D10</f>
        <v>0.14285714285714285</v>
      </c>
      <c r="F12" s="55"/>
      <c r="G12" s="72">
        <f>SUM(G13:G14)</f>
        <v>51</v>
      </c>
      <c r="H12" s="67">
        <f>G12/G10</f>
        <v>0.18214285714285713</v>
      </c>
      <c r="I12" s="55"/>
      <c r="J12" s="72">
        <f>SUM(J13:J14)</f>
        <v>1</v>
      </c>
      <c r="K12" s="67">
        <f>J12/J10</f>
        <v>0.25</v>
      </c>
      <c r="L12" s="55"/>
      <c r="M12" s="72">
        <f>SUM(M13:M14)</f>
        <v>64</v>
      </c>
      <c r="N12" s="67">
        <f>M12/M10</f>
        <v>0.17391304347826086</v>
      </c>
    </row>
    <row r="13" spans="1:14" ht="15" customHeight="1" x14ac:dyDescent="0.25">
      <c r="B13" s="42" t="s">
        <v>138</v>
      </c>
      <c r="C13" s="34"/>
      <c r="D13" s="11">
        <v>8</v>
      </c>
      <c r="E13" s="6">
        <f>ROUND(D13/D12,3)</f>
        <v>0.66700000000000004</v>
      </c>
      <c r="F13" s="34"/>
      <c r="G13" s="17">
        <v>38</v>
      </c>
      <c r="H13" s="6">
        <f>ROUND(G13/G12,3)</f>
        <v>0.745</v>
      </c>
      <c r="I13" s="34"/>
      <c r="J13" s="11">
        <v>1</v>
      </c>
      <c r="K13" s="140">
        <f>IFERROR(J13/J12,0)</f>
        <v>1</v>
      </c>
      <c r="L13" s="34"/>
      <c r="M13" s="11">
        <f>D13+G13+J13</f>
        <v>47</v>
      </c>
      <c r="N13" s="6">
        <f>ROUND(M13/M12,3)</f>
        <v>0.73399999999999999</v>
      </c>
    </row>
    <row r="14" spans="1:14" customFormat="1" ht="14.5" x14ac:dyDescent="0.35">
      <c r="A14" s="1"/>
      <c r="B14" s="40" t="s">
        <v>139</v>
      </c>
      <c r="C14" s="34"/>
      <c r="D14" s="25">
        <v>4</v>
      </c>
      <c r="E14" s="26">
        <f>ROUND(D14/D12,3)</f>
        <v>0.33300000000000002</v>
      </c>
      <c r="F14" s="34"/>
      <c r="G14" s="27">
        <v>13</v>
      </c>
      <c r="H14" s="26">
        <f>ROUND(G14/G12,3)</f>
        <v>0.255</v>
      </c>
      <c r="I14" s="34"/>
      <c r="J14" s="25">
        <v>0</v>
      </c>
      <c r="K14" s="227">
        <f>IFERROR(J14/J12,0)</f>
        <v>0</v>
      </c>
      <c r="L14" s="34"/>
      <c r="M14" s="25">
        <f>D14+G14+J14</f>
        <v>17</v>
      </c>
      <c r="N14" s="26">
        <f>ROUND(M14/M12,3)</f>
        <v>0.26600000000000001</v>
      </c>
    </row>
    <row r="15" spans="1:14" ht="15" customHeight="1" x14ac:dyDescent="0.3">
      <c r="B15" s="9"/>
      <c r="C15" s="9"/>
      <c r="D15" s="8"/>
      <c r="E15" s="8"/>
      <c r="F15" s="9"/>
      <c r="G15" s="8"/>
      <c r="H15" s="8"/>
      <c r="I15" s="9"/>
      <c r="J15" s="8"/>
      <c r="K15" s="8"/>
      <c r="L15" s="9"/>
      <c r="M15" s="8"/>
      <c r="N15" s="8"/>
    </row>
    <row r="16" spans="1:14" ht="15" customHeight="1" x14ac:dyDescent="0.25">
      <c r="B16" s="71" t="s">
        <v>42</v>
      </c>
      <c r="C16" s="34"/>
      <c r="D16" s="72">
        <f>SUM(D17:D18)</f>
        <v>24</v>
      </c>
      <c r="E16" s="67">
        <f>D16/D10</f>
        <v>0.2857142857142857</v>
      </c>
      <c r="F16" s="55"/>
      <c r="G16" s="72">
        <f>SUM(G17:G18)</f>
        <v>105</v>
      </c>
      <c r="H16" s="67">
        <f>G16/G10</f>
        <v>0.375</v>
      </c>
      <c r="I16" s="55"/>
      <c r="J16" s="72">
        <f>SUM(J17:J18)</f>
        <v>0</v>
      </c>
      <c r="K16" s="67">
        <f>J16/J10</f>
        <v>0</v>
      </c>
      <c r="L16" s="55"/>
      <c r="M16" s="72">
        <f>SUM(M17:M18)</f>
        <v>129</v>
      </c>
      <c r="N16" s="67">
        <f>M16/M10</f>
        <v>0.35054347826086957</v>
      </c>
    </row>
    <row r="17" spans="1:15" ht="15" customHeight="1" x14ac:dyDescent="0.25">
      <c r="B17" s="42" t="s">
        <v>138</v>
      </c>
      <c r="C17" s="34"/>
      <c r="D17" s="11">
        <v>16</v>
      </c>
      <c r="E17" s="6">
        <f>ROUND(D17/D16,3)</f>
        <v>0.66700000000000004</v>
      </c>
      <c r="F17" s="34"/>
      <c r="G17" s="17">
        <v>67</v>
      </c>
      <c r="H17" s="6">
        <f>ROUND(G17/G16,3)</f>
        <v>0.63800000000000001</v>
      </c>
      <c r="I17" s="34"/>
      <c r="J17" s="11">
        <v>0</v>
      </c>
      <c r="K17" s="6">
        <v>0</v>
      </c>
      <c r="L17" s="34"/>
      <c r="M17" s="41">
        <f>D17+G17+J17</f>
        <v>83</v>
      </c>
      <c r="N17" s="6">
        <f>ROUND(M17/M16,3)</f>
        <v>0.64300000000000002</v>
      </c>
    </row>
    <row r="18" spans="1:15" ht="13" thickBot="1" x14ac:dyDescent="0.3">
      <c r="B18" s="73" t="s">
        <v>139</v>
      </c>
      <c r="C18" s="34"/>
      <c r="D18" s="36">
        <v>8</v>
      </c>
      <c r="E18" s="33">
        <f>ROUND(D18/D16,3)</f>
        <v>0.33300000000000002</v>
      </c>
      <c r="F18" s="34"/>
      <c r="G18" s="37">
        <v>38</v>
      </c>
      <c r="H18" s="33">
        <f>ROUND(G18/G16,3)</f>
        <v>0.36199999999999999</v>
      </c>
      <c r="I18" s="34"/>
      <c r="J18" s="36">
        <v>0</v>
      </c>
      <c r="K18" s="33">
        <v>0</v>
      </c>
      <c r="L18" s="34"/>
      <c r="M18" s="36">
        <f>D18+G18+J18</f>
        <v>46</v>
      </c>
      <c r="N18" s="33">
        <f>ROUND(M18/M16,3)</f>
        <v>0.35699999999999998</v>
      </c>
    </row>
    <row r="19" spans="1:15" ht="12" customHeight="1" thickTop="1" x14ac:dyDescent="0.25">
      <c r="E19" s="79"/>
      <c r="F19" s="80"/>
      <c r="G19" s="80"/>
      <c r="H19" s="79"/>
      <c r="I19" s="79"/>
      <c r="J19" s="80"/>
      <c r="K19" s="80"/>
      <c r="L19" s="79"/>
      <c r="M19" s="79"/>
      <c r="N19" s="1"/>
    </row>
    <row r="20" spans="1:15" ht="12" customHeight="1" x14ac:dyDescent="0.25">
      <c r="B20" s="471" t="s">
        <v>203</v>
      </c>
      <c r="C20" s="471"/>
      <c r="D20" s="471"/>
      <c r="E20" s="471"/>
      <c r="F20" s="471"/>
      <c r="G20" s="471"/>
      <c r="H20" s="471"/>
      <c r="I20" s="471"/>
      <c r="J20" s="471"/>
      <c r="K20" s="471"/>
      <c r="L20" s="471"/>
      <c r="M20" s="471"/>
      <c r="N20" s="1"/>
    </row>
    <row r="21" spans="1:15" ht="12" customHeight="1" x14ac:dyDescent="0.25">
      <c r="B21" s="81" t="s">
        <v>46</v>
      </c>
      <c r="E21" s="81"/>
      <c r="F21" s="81"/>
      <c r="G21" s="1"/>
      <c r="H21" s="81"/>
      <c r="I21" s="81"/>
      <c r="J21" s="81"/>
      <c r="K21" s="1"/>
      <c r="L21" s="82"/>
      <c r="M21" s="82"/>
      <c r="N21" s="1"/>
    </row>
    <row r="22" spans="1:15" ht="12" customHeight="1" x14ac:dyDescent="0.25">
      <c r="B22" s="81" t="s">
        <v>47</v>
      </c>
      <c r="E22" s="81"/>
      <c r="F22" s="81"/>
      <c r="G22" s="1"/>
      <c r="H22" s="81"/>
      <c r="I22" s="81"/>
      <c r="J22" s="81"/>
      <c r="K22" s="1"/>
      <c r="L22" s="82"/>
      <c r="M22" s="82"/>
      <c r="N22" s="1"/>
    </row>
    <row r="23" spans="1:15" ht="12" customHeight="1" x14ac:dyDescent="0.25">
      <c r="B23" s="472" t="s">
        <v>65</v>
      </c>
      <c r="C23" s="472"/>
      <c r="D23" s="472"/>
      <c r="E23" s="472"/>
      <c r="F23" s="472"/>
      <c r="G23" s="472"/>
      <c r="H23" s="472"/>
      <c r="I23" s="472"/>
      <c r="J23" s="472"/>
      <c r="K23" s="472"/>
      <c r="L23" s="472"/>
      <c r="M23" s="472"/>
      <c r="N23" s="1"/>
    </row>
    <row r="24" spans="1:15" ht="12" customHeight="1" x14ac:dyDescent="0.25">
      <c r="B24" s="472"/>
      <c r="C24" s="472"/>
      <c r="D24" s="472"/>
      <c r="E24" s="472"/>
      <c r="F24" s="472"/>
      <c r="G24" s="472"/>
      <c r="H24" s="472"/>
      <c r="I24" s="472"/>
      <c r="J24" s="472"/>
      <c r="K24" s="472"/>
      <c r="L24" s="472"/>
      <c r="M24" s="472"/>
      <c r="N24" s="1"/>
    </row>
    <row r="25" spans="1:15" ht="12.5" x14ac:dyDescent="0.25">
      <c r="B25" s="82"/>
      <c r="E25" s="82"/>
      <c r="F25" s="82"/>
      <c r="G25" s="82"/>
      <c r="H25" s="82"/>
      <c r="I25" s="82"/>
      <c r="J25" s="82"/>
      <c r="K25" s="82"/>
      <c r="L25" s="82"/>
      <c r="M25" s="82"/>
      <c r="N25" s="1"/>
    </row>
    <row r="26" spans="1:15" ht="12" customHeight="1" x14ac:dyDescent="0.25">
      <c r="B26" s="473" t="s">
        <v>335</v>
      </c>
      <c r="C26" s="473"/>
      <c r="D26" s="473"/>
      <c r="E26" s="473"/>
      <c r="F26" s="473"/>
      <c r="G26" s="473"/>
      <c r="H26" s="473"/>
      <c r="I26" s="473"/>
      <c r="J26" s="473"/>
      <c r="K26" s="473"/>
      <c r="L26" s="473"/>
      <c r="M26" s="473"/>
      <c r="N26" s="1"/>
    </row>
    <row r="27" spans="1:15" ht="15" customHeight="1" x14ac:dyDescent="0.25">
      <c r="G27" s="1"/>
      <c r="I27" s="2"/>
      <c r="J27" s="1"/>
      <c r="K27" s="1"/>
      <c r="L27" s="2"/>
      <c r="N27" s="1"/>
    </row>
    <row r="28" spans="1:15" ht="12.75" customHeight="1" x14ac:dyDescent="0.25"/>
    <row r="30" spans="1:15" s="35" customFormat="1" ht="15" customHeight="1" x14ac:dyDescent="0.25">
      <c r="A30" s="1"/>
      <c r="B30" s="1"/>
      <c r="C30" s="1"/>
      <c r="D30" s="1"/>
      <c r="E30" s="1"/>
      <c r="F30" s="1"/>
      <c r="G30" s="2"/>
      <c r="H30" s="2"/>
      <c r="I30" s="1"/>
      <c r="J30" s="2"/>
      <c r="K30" s="2"/>
      <c r="L30" s="1"/>
      <c r="M30" s="2"/>
      <c r="N30" s="2"/>
      <c r="O30" s="1"/>
    </row>
    <row r="31" spans="1:15" ht="22.5" customHeight="1" x14ac:dyDescent="0.25"/>
    <row r="32" spans="1:15" customFormat="1" ht="10" customHeight="1" x14ac:dyDescent="0.35">
      <c r="A32" s="1"/>
      <c r="B32" s="1"/>
      <c r="C32" s="1"/>
      <c r="D32" s="1"/>
      <c r="E32" s="1"/>
      <c r="F32" s="1"/>
      <c r="G32" s="2"/>
      <c r="H32" s="2"/>
      <c r="I32" s="1"/>
      <c r="J32" s="2"/>
      <c r="K32" s="2"/>
      <c r="L32" s="1"/>
      <c r="M32" s="2"/>
      <c r="N32" s="2"/>
    </row>
    <row r="34" spans="1:14" customFormat="1" ht="10" customHeight="1" x14ac:dyDescent="0.35">
      <c r="A34" s="1"/>
      <c r="B34" s="1"/>
      <c r="C34" s="1"/>
      <c r="D34" s="1"/>
      <c r="E34" s="1"/>
      <c r="F34" s="1"/>
      <c r="G34" s="2"/>
      <c r="H34" s="2"/>
      <c r="I34" s="1"/>
      <c r="J34" s="2"/>
      <c r="K34" s="2"/>
      <c r="L34" s="1"/>
      <c r="M34" s="2"/>
      <c r="N34" s="2"/>
    </row>
    <row r="38" spans="1:14" customFormat="1" ht="10" customHeight="1" x14ac:dyDescent="0.35">
      <c r="A38" s="1"/>
      <c r="B38" s="1"/>
      <c r="C38" s="1"/>
      <c r="D38" s="1"/>
      <c r="E38" s="1"/>
      <c r="F38" s="1"/>
      <c r="G38" s="2"/>
      <c r="H38" s="2"/>
      <c r="I38" s="1"/>
      <c r="J38" s="2"/>
      <c r="K38" s="2"/>
      <c r="L38" s="1"/>
      <c r="M38" s="2"/>
      <c r="N38" s="2"/>
    </row>
    <row r="42" spans="1:14" ht="12" customHeight="1" x14ac:dyDescent="0.25"/>
    <row r="43" spans="1:14" ht="12" customHeight="1" x14ac:dyDescent="0.25"/>
    <row r="44" spans="1:14" ht="12" customHeight="1" x14ac:dyDescent="0.25"/>
    <row r="45" spans="1:14" ht="12" customHeight="1" x14ac:dyDescent="0.25"/>
    <row r="46" spans="1:14" ht="12" customHeight="1" x14ac:dyDescent="0.25"/>
    <row r="47" spans="1:14" ht="12" customHeight="1" x14ac:dyDescent="0.25"/>
    <row r="48" spans="1:14" ht="12" customHeight="1" x14ac:dyDescent="0.25"/>
    <row r="49" spans="16:17" ht="12" customHeight="1" x14ac:dyDescent="0.25"/>
    <row r="50" spans="16:17" ht="15" customHeight="1" x14ac:dyDescent="0.25">
      <c r="P50" s="2"/>
      <c r="Q50" s="2"/>
    </row>
  </sheetData>
  <customSheetViews>
    <customSheetView guid="{2806289E-E2A8-4B9B-A15C-380DC7171E03}" showGridLines="0" view="pageLayout">
      <selection activeCell="G25" sqref="G25"/>
      <rowBreaks count="1" manualBreakCount="1">
        <brk id="26" max="16383" man="1"/>
      </rowBreaks>
      <pageMargins left="0.75" right="0.75" top="0.75" bottom="0.75" header="0.5" footer="0.5"/>
      <pageSetup orientation="landscape" r:id="rId1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  <customSheetView guid="{F3B5803E-F644-4017-98FB-3DB746882656}" showGridLines="0" view="pageLayout">
      <selection activeCell="B18" sqref="B18"/>
      <rowBreaks count="1" manualBreakCount="1">
        <brk id="26" max="16383" man="1"/>
      </rowBreaks>
      <pageMargins left="0.75" right="0.75" top="0.75" bottom="0.75" header="0.5" footer="0.5"/>
      <pageSetup orientation="landscape" r:id="rId2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</customSheetViews>
  <mergeCells count="12">
    <mergeCell ref="B20:M20"/>
    <mergeCell ref="B26:M26"/>
    <mergeCell ref="B4:N4"/>
    <mergeCell ref="D6:E6"/>
    <mergeCell ref="G6:H6"/>
    <mergeCell ref="J6:K6"/>
    <mergeCell ref="M6:N6"/>
    <mergeCell ref="D7:E7"/>
    <mergeCell ref="G7:H7"/>
    <mergeCell ref="J7:K7"/>
    <mergeCell ref="M7:N7"/>
    <mergeCell ref="B23:M24"/>
  </mergeCells>
  <hyperlinks>
    <hyperlink ref="B2" location="ToC!A1" display="Table of Contents" xr:uid="{31164FE2-AB8E-4D8E-ACB5-D37809E3321D}"/>
  </hyperlinks>
  <pageMargins left="0.75" right="0.75" top="0.75" bottom="0.75" header="0.5" footer="0.5"/>
  <pageSetup orientation="landscape" r:id="rId3"/>
  <headerFooter>
    <oddHeader>&amp;L&amp;"Arial,Italic"&amp;10ADEA Survey of Allied Dental Program Directors, 2018 Summary and Results</oddHeader>
    <oddFooter>&amp;L&amp;"Arial,Regular"&amp;10July 2019</oddFooter>
  </headerFooter>
  <rowBreaks count="1" manualBreakCount="1">
    <brk id="26" max="16383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3D3B3-BD98-4D71-9D03-22D0AEFF4BC5}">
  <sheetPr>
    <tabColor theme="0" tint="-0.499984740745262"/>
    <pageSetUpPr autoPageBreaks="0"/>
  </sheetPr>
  <dimension ref="A1:O85"/>
  <sheetViews>
    <sheetView showGridLines="0" zoomScaleNormal="100" workbookViewId="0">
      <selection activeCell="S14" sqref="S14"/>
    </sheetView>
  </sheetViews>
  <sheetFormatPr defaultColWidth="8.81640625" defaultRowHeight="14.5" x14ac:dyDescent="0.35"/>
  <cols>
    <col min="1" max="1" width="2.26953125" customWidth="1"/>
    <col min="2" max="2" width="20.7265625" customWidth="1"/>
    <col min="3" max="3" width="2" customWidth="1"/>
    <col min="4" max="5" width="8.26953125" customWidth="1"/>
    <col min="6" max="6" width="2.7265625" customWidth="1"/>
    <col min="7" max="8" width="8.26953125" customWidth="1"/>
    <col min="9" max="9" width="1.453125" customWidth="1"/>
    <col min="10" max="11" width="8.26953125" customWidth="1"/>
    <col min="12" max="12" width="1.453125" customWidth="1"/>
    <col min="13" max="14" width="8.26953125" customWidth="1"/>
    <col min="15" max="15" width="2.7265625" customWidth="1"/>
  </cols>
  <sheetData>
    <row r="1" spans="1:15" s="1" customFormat="1" ht="12.75" customHeight="1" x14ac:dyDescent="0.25">
      <c r="D1" s="3"/>
      <c r="F1" s="3"/>
      <c r="H1" s="3"/>
      <c r="K1" s="3"/>
      <c r="L1" s="3"/>
      <c r="O1" s="3"/>
    </row>
    <row r="2" spans="1:15" s="1" customFormat="1" ht="12.75" customHeight="1" x14ac:dyDescent="0.35">
      <c r="B2" s="78" t="s">
        <v>25</v>
      </c>
      <c r="E2" s="445"/>
      <c r="H2" s="445"/>
      <c r="I2" s="3"/>
      <c r="K2" s="445"/>
      <c r="L2" s="3"/>
      <c r="M2" s="3"/>
      <c r="N2" s="445"/>
    </row>
    <row r="3" spans="1:15" ht="15" customHeight="1" x14ac:dyDescent="0.35">
      <c r="A3" s="1"/>
      <c r="B3" s="515" t="s">
        <v>443</v>
      </c>
      <c r="C3" s="515"/>
      <c r="D3" s="515"/>
      <c r="E3" s="515"/>
      <c r="F3" s="318"/>
      <c r="G3" s="318"/>
      <c r="H3" s="318"/>
      <c r="I3" s="318"/>
      <c r="J3" s="318"/>
      <c r="K3" s="318"/>
      <c r="L3" s="318"/>
      <c r="M3" s="318"/>
      <c r="N3" s="318"/>
      <c r="O3" s="318"/>
    </row>
    <row r="4" spans="1:15" x14ac:dyDescent="0.35">
      <c r="A4" s="1"/>
      <c r="B4" s="515"/>
      <c r="C4" s="515"/>
      <c r="D4" s="515"/>
      <c r="E4" s="515"/>
      <c r="F4" s="315"/>
      <c r="G4" s="315"/>
      <c r="H4" s="315"/>
      <c r="I4" s="315"/>
      <c r="J4" s="315"/>
      <c r="K4" s="315"/>
      <c r="L4" s="315"/>
      <c r="M4" s="315"/>
      <c r="N4" s="315"/>
      <c r="O4" s="315"/>
    </row>
    <row r="5" spans="1:15" x14ac:dyDescent="0.35">
      <c r="A5" s="1"/>
      <c r="B5" s="515"/>
      <c r="C5" s="515"/>
      <c r="D5" s="515"/>
      <c r="E5" s="515"/>
      <c r="F5" s="315"/>
      <c r="G5" s="315"/>
      <c r="H5" s="315"/>
      <c r="I5" s="315"/>
      <c r="J5" s="315"/>
      <c r="K5" s="315"/>
      <c r="L5" s="315"/>
      <c r="M5" s="315"/>
      <c r="N5" s="315"/>
      <c r="O5" s="315"/>
    </row>
    <row r="6" spans="1:15" ht="15" customHeight="1" x14ac:dyDescent="0.35">
      <c r="A6" s="1"/>
      <c r="B6" s="515"/>
      <c r="C6" s="515"/>
      <c r="D6" s="515"/>
      <c r="E6" s="515"/>
      <c r="F6" s="315"/>
      <c r="G6" s="516" t="s">
        <v>59</v>
      </c>
      <c r="H6" s="516"/>
      <c r="I6" s="516"/>
      <c r="J6" s="516"/>
      <c r="K6" s="516"/>
      <c r="L6" s="516"/>
      <c r="M6" s="516"/>
      <c r="N6" s="516"/>
      <c r="O6" s="315"/>
    </row>
    <row r="7" spans="1:15" ht="12.75" customHeight="1" x14ac:dyDescent="0.35">
      <c r="A7" s="1"/>
      <c r="B7" s="315"/>
      <c r="C7" s="315"/>
      <c r="D7" s="2"/>
      <c r="E7" s="2"/>
      <c r="F7" s="315"/>
      <c r="G7" s="315"/>
      <c r="H7" s="315"/>
      <c r="I7" s="315"/>
      <c r="J7" s="315"/>
      <c r="K7" s="315"/>
      <c r="L7" s="315"/>
      <c r="M7" s="2"/>
      <c r="N7" s="2"/>
      <c r="O7" s="315"/>
    </row>
    <row r="8" spans="1:15" x14ac:dyDescent="0.35">
      <c r="A8" s="1"/>
      <c r="B8" s="1"/>
      <c r="C8" s="1"/>
      <c r="D8" s="476" t="s">
        <v>3</v>
      </c>
      <c r="E8" s="476"/>
      <c r="F8" s="16"/>
      <c r="G8" s="476" t="s">
        <v>4</v>
      </c>
      <c r="H8" s="476"/>
      <c r="I8" s="16"/>
      <c r="J8" s="476" t="s">
        <v>5</v>
      </c>
      <c r="K8" s="476"/>
      <c r="L8" s="16"/>
      <c r="M8" s="476" t="s">
        <v>26</v>
      </c>
      <c r="N8" s="476"/>
      <c r="O8" s="16"/>
    </row>
    <row r="9" spans="1:15" x14ac:dyDescent="0.35">
      <c r="A9" s="1"/>
      <c r="B9" s="3"/>
      <c r="C9" s="3"/>
      <c r="D9" s="475" t="s">
        <v>384</v>
      </c>
      <c r="E9" s="475"/>
      <c r="F9" s="3"/>
      <c r="G9" s="475" t="s">
        <v>358</v>
      </c>
      <c r="H9" s="475"/>
      <c r="I9" s="3"/>
      <c r="J9" s="475" t="s">
        <v>359</v>
      </c>
      <c r="K9" s="475"/>
      <c r="L9" s="3"/>
      <c r="M9" s="475" t="s">
        <v>263</v>
      </c>
      <c r="N9" s="475"/>
      <c r="O9" s="3"/>
    </row>
    <row r="10" spans="1:15" ht="22.5" customHeight="1" thickBot="1" x14ac:dyDescent="0.4">
      <c r="A10" s="1"/>
      <c r="B10" s="330"/>
      <c r="C10" s="9"/>
      <c r="D10" s="328" t="s">
        <v>24</v>
      </c>
      <c r="E10" s="329" t="s">
        <v>2</v>
      </c>
      <c r="F10" s="9"/>
      <c r="G10" s="328" t="s">
        <v>24</v>
      </c>
      <c r="H10" s="328" t="s">
        <v>2</v>
      </c>
      <c r="I10" s="9"/>
      <c r="J10" s="328" t="s">
        <v>24</v>
      </c>
      <c r="K10" s="329" t="s">
        <v>2</v>
      </c>
      <c r="L10" s="9"/>
      <c r="M10" s="328" t="s">
        <v>24</v>
      </c>
      <c r="N10" s="329" t="s">
        <v>2</v>
      </c>
      <c r="O10" s="9"/>
    </row>
    <row r="11" spans="1:15" ht="10" customHeight="1" x14ac:dyDescent="0.35">
      <c r="A11" s="1"/>
      <c r="B11" s="9"/>
      <c r="C11" s="9"/>
      <c r="D11" s="8"/>
      <c r="E11" s="8"/>
      <c r="F11" s="9"/>
      <c r="G11" s="8"/>
      <c r="H11" s="8"/>
      <c r="I11" s="9"/>
      <c r="J11" s="8"/>
      <c r="K11" s="8"/>
      <c r="L11" s="9"/>
      <c r="M11" s="8"/>
      <c r="N11" s="8"/>
      <c r="O11" s="9"/>
    </row>
    <row r="12" spans="1:15" ht="15" customHeight="1" x14ac:dyDescent="0.35">
      <c r="A12" s="1"/>
      <c r="B12" s="65" t="s">
        <v>57</v>
      </c>
      <c r="C12" s="64"/>
      <c r="D12" s="68">
        <f>SUM(D13:D21)</f>
        <v>262</v>
      </c>
      <c r="E12" s="67">
        <f t="shared" ref="E12:E21" si="0">D12/$D$12</f>
        <v>1</v>
      </c>
      <c r="F12" s="64"/>
      <c r="G12" s="68">
        <f>SUM(G13:G21)</f>
        <v>95</v>
      </c>
      <c r="H12" s="67">
        <f t="shared" ref="H12:H21" si="1">G12/$G$12</f>
        <v>1</v>
      </c>
      <c r="I12" s="64"/>
      <c r="J12" s="68">
        <f>SUM(J13:J21)</f>
        <v>163</v>
      </c>
      <c r="K12" s="67">
        <f t="shared" ref="K12:K21" si="2">J12/$J$12</f>
        <v>1</v>
      </c>
      <c r="L12" s="64"/>
      <c r="M12" s="68">
        <f>SUM(M13:M21)</f>
        <v>4</v>
      </c>
      <c r="N12" s="67">
        <f t="shared" ref="N12:N21" si="3">M12/$M$12</f>
        <v>1</v>
      </c>
      <c r="O12" s="64"/>
    </row>
    <row r="13" spans="1:15" x14ac:dyDescent="0.35">
      <c r="A13" s="1"/>
      <c r="B13" s="44" t="s">
        <v>182</v>
      </c>
      <c r="C13" s="28"/>
      <c r="D13" s="41">
        <f>D35+D46+D57+D68+D24</f>
        <v>46</v>
      </c>
      <c r="E13" s="6">
        <f t="shared" si="0"/>
        <v>0.17557251908396945</v>
      </c>
      <c r="F13" s="28"/>
      <c r="G13" s="91">
        <f>G35+G46+G57+G68+G24</f>
        <v>10</v>
      </c>
      <c r="H13" s="92">
        <f t="shared" si="1"/>
        <v>0.10526315789473684</v>
      </c>
      <c r="I13" s="28"/>
      <c r="J13" s="91">
        <f>J35+J46+J57+J68+J24</f>
        <v>36</v>
      </c>
      <c r="K13" s="92">
        <f t="shared" si="2"/>
        <v>0.22085889570552147</v>
      </c>
      <c r="L13" s="28"/>
      <c r="M13" s="91">
        <f>M35+M46+M57+M68+M24</f>
        <v>0</v>
      </c>
      <c r="N13" s="92">
        <f t="shared" si="3"/>
        <v>0</v>
      </c>
      <c r="O13" s="28"/>
    </row>
    <row r="14" spans="1:15" x14ac:dyDescent="0.35">
      <c r="A14" s="1"/>
      <c r="B14" s="83" t="s">
        <v>56</v>
      </c>
      <c r="C14" s="28"/>
      <c r="D14" s="57">
        <f t="shared" ref="D14:D21" si="4">D36+D47+D58+D69+D25</f>
        <v>32</v>
      </c>
      <c r="E14" s="7">
        <f t="shared" si="0"/>
        <v>0.12213740458015267</v>
      </c>
      <c r="F14" s="28"/>
      <c r="G14" s="57">
        <f t="shared" ref="G14:G21" si="5">G36+G47+G58+G69+G25</f>
        <v>8</v>
      </c>
      <c r="H14" s="7">
        <f t="shared" si="1"/>
        <v>8.4210526315789472E-2</v>
      </c>
      <c r="I14" s="28"/>
      <c r="J14" s="57">
        <f t="shared" ref="J14:J21" si="6">J36+J47+J58+J69+J25</f>
        <v>23</v>
      </c>
      <c r="K14" s="7">
        <f t="shared" si="2"/>
        <v>0.1411042944785276</v>
      </c>
      <c r="L14" s="28"/>
      <c r="M14" s="57">
        <f t="shared" ref="M14:M21" si="7">M36+M47+M58+M69+M25</f>
        <v>1</v>
      </c>
      <c r="N14" s="7">
        <f t="shared" si="3"/>
        <v>0.25</v>
      </c>
      <c r="O14" s="28"/>
    </row>
    <row r="15" spans="1:15" x14ac:dyDescent="0.35">
      <c r="A15" s="1"/>
      <c r="B15" s="44" t="s">
        <v>55</v>
      </c>
      <c r="C15" s="28"/>
      <c r="D15" s="41">
        <f t="shared" si="4"/>
        <v>51</v>
      </c>
      <c r="E15" s="6">
        <f t="shared" si="0"/>
        <v>0.19465648854961831</v>
      </c>
      <c r="F15" s="28"/>
      <c r="G15" s="91">
        <f t="shared" si="5"/>
        <v>16</v>
      </c>
      <c r="H15" s="92">
        <f t="shared" si="1"/>
        <v>0.16842105263157894</v>
      </c>
      <c r="I15" s="28"/>
      <c r="J15" s="91">
        <f t="shared" si="6"/>
        <v>35</v>
      </c>
      <c r="K15" s="92">
        <f t="shared" si="2"/>
        <v>0.21472392638036811</v>
      </c>
      <c r="L15" s="28"/>
      <c r="M15" s="91">
        <f t="shared" si="7"/>
        <v>0</v>
      </c>
      <c r="N15" s="92">
        <f t="shared" si="3"/>
        <v>0</v>
      </c>
      <c r="O15" s="28"/>
    </row>
    <row r="16" spans="1:15" x14ac:dyDescent="0.35">
      <c r="A16" s="1"/>
      <c r="B16" s="83" t="s">
        <v>54</v>
      </c>
      <c r="C16" s="28"/>
      <c r="D16" s="57">
        <f t="shared" si="4"/>
        <v>49</v>
      </c>
      <c r="E16" s="7">
        <f t="shared" si="0"/>
        <v>0.18702290076335878</v>
      </c>
      <c r="F16" s="28"/>
      <c r="G16" s="57">
        <f t="shared" si="5"/>
        <v>14</v>
      </c>
      <c r="H16" s="7">
        <f t="shared" si="1"/>
        <v>0.14736842105263157</v>
      </c>
      <c r="I16" s="28"/>
      <c r="J16" s="57">
        <f t="shared" si="6"/>
        <v>34</v>
      </c>
      <c r="K16" s="7">
        <f t="shared" si="2"/>
        <v>0.20858895705521471</v>
      </c>
      <c r="L16" s="28"/>
      <c r="M16" s="57">
        <f t="shared" si="7"/>
        <v>1</v>
      </c>
      <c r="N16" s="7">
        <f t="shared" si="3"/>
        <v>0.25</v>
      </c>
      <c r="O16" s="28"/>
    </row>
    <row r="17" spans="1:15" x14ac:dyDescent="0.35">
      <c r="A17" s="1"/>
      <c r="B17" s="44" t="s">
        <v>53</v>
      </c>
      <c r="C17" s="28"/>
      <c r="D17" s="41">
        <f t="shared" si="4"/>
        <v>45</v>
      </c>
      <c r="E17" s="6">
        <f t="shared" si="0"/>
        <v>0.1717557251908397</v>
      </c>
      <c r="F17" s="28"/>
      <c r="G17" s="91">
        <f t="shared" si="5"/>
        <v>18</v>
      </c>
      <c r="H17" s="92">
        <f t="shared" si="1"/>
        <v>0.18947368421052632</v>
      </c>
      <c r="I17" s="28"/>
      <c r="J17" s="91">
        <f t="shared" si="6"/>
        <v>26</v>
      </c>
      <c r="K17" s="92">
        <f t="shared" si="2"/>
        <v>0.15950920245398773</v>
      </c>
      <c r="L17" s="28"/>
      <c r="M17" s="91">
        <f t="shared" si="7"/>
        <v>1</v>
      </c>
      <c r="N17" s="92">
        <f t="shared" si="3"/>
        <v>0.25</v>
      </c>
      <c r="O17" s="28"/>
    </row>
    <row r="18" spans="1:15" x14ac:dyDescent="0.35">
      <c r="A18" s="1"/>
      <c r="B18" s="83" t="s">
        <v>52</v>
      </c>
      <c r="C18" s="28"/>
      <c r="D18" s="57">
        <f t="shared" si="4"/>
        <v>34</v>
      </c>
      <c r="E18" s="7">
        <f t="shared" si="0"/>
        <v>0.12977099236641221</v>
      </c>
      <c r="F18" s="28"/>
      <c r="G18" s="57">
        <f t="shared" si="5"/>
        <v>26</v>
      </c>
      <c r="H18" s="7">
        <f t="shared" si="1"/>
        <v>0.27368421052631581</v>
      </c>
      <c r="I18" s="28"/>
      <c r="J18" s="57">
        <f t="shared" si="6"/>
        <v>7</v>
      </c>
      <c r="K18" s="7">
        <f t="shared" si="2"/>
        <v>4.2944785276073622E-2</v>
      </c>
      <c r="L18" s="28"/>
      <c r="M18" s="57">
        <f t="shared" si="7"/>
        <v>1</v>
      </c>
      <c r="N18" s="7">
        <f t="shared" si="3"/>
        <v>0.25</v>
      </c>
      <c r="O18" s="28"/>
    </row>
    <row r="19" spans="1:15" x14ac:dyDescent="0.35">
      <c r="A19" s="1"/>
      <c r="B19" s="44" t="s">
        <v>51</v>
      </c>
      <c r="C19" s="28"/>
      <c r="D19" s="41">
        <f t="shared" si="4"/>
        <v>5</v>
      </c>
      <c r="E19" s="6">
        <f t="shared" si="0"/>
        <v>1.9083969465648856E-2</v>
      </c>
      <c r="F19" s="28"/>
      <c r="G19" s="91">
        <f t="shared" si="5"/>
        <v>3</v>
      </c>
      <c r="H19" s="92">
        <f t="shared" si="1"/>
        <v>3.1578947368421054E-2</v>
      </c>
      <c r="I19" s="28"/>
      <c r="J19" s="91">
        <f t="shared" si="6"/>
        <v>2</v>
      </c>
      <c r="K19" s="92">
        <f t="shared" si="2"/>
        <v>1.2269938650306749E-2</v>
      </c>
      <c r="L19" s="28"/>
      <c r="M19" s="91">
        <f t="shared" si="7"/>
        <v>0</v>
      </c>
      <c r="N19" s="92">
        <f t="shared" si="3"/>
        <v>0</v>
      </c>
      <c r="O19" s="28"/>
    </row>
    <row r="20" spans="1:15" x14ac:dyDescent="0.35">
      <c r="A20" s="1"/>
      <c r="B20" s="83" t="s">
        <v>50</v>
      </c>
      <c r="C20" s="28"/>
      <c r="D20" s="57">
        <f t="shared" si="4"/>
        <v>0</v>
      </c>
      <c r="E20" s="7">
        <f t="shared" si="0"/>
        <v>0</v>
      </c>
      <c r="F20" s="28"/>
      <c r="G20" s="57">
        <f t="shared" si="5"/>
        <v>0</v>
      </c>
      <c r="H20" s="7">
        <f t="shared" si="1"/>
        <v>0</v>
      </c>
      <c r="I20" s="28"/>
      <c r="J20" s="57">
        <f t="shared" si="6"/>
        <v>0</v>
      </c>
      <c r="K20" s="7">
        <f t="shared" si="2"/>
        <v>0</v>
      </c>
      <c r="L20" s="28"/>
      <c r="M20" s="57">
        <f t="shared" si="7"/>
        <v>0</v>
      </c>
      <c r="N20" s="7">
        <f t="shared" si="3"/>
        <v>0</v>
      </c>
      <c r="O20" s="28"/>
    </row>
    <row r="21" spans="1:15" x14ac:dyDescent="0.35">
      <c r="A21" s="1"/>
      <c r="B21" s="44" t="s">
        <v>183</v>
      </c>
      <c r="C21" s="28"/>
      <c r="D21" s="41">
        <f t="shared" si="4"/>
        <v>0</v>
      </c>
      <c r="E21" s="6">
        <f t="shared" si="0"/>
        <v>0</v>
      </c>
      <c r="F21" s="28"/>
      <c r="G21" s="91">
        <f t="shared" si="5"/>
        <v>0</v>
      </c>
      <c r="H21" s="92">
        <f t="shared" si="1"/>
        <v>0</v>
      </c>
      <c r="I21" s="28"/>
      <c r="J21" s="91">
        <f t="shared" si="6"/>
        <v>0</v>
      </c>
      <c r="K21" s="92">
        <f t="shared" si="2"/>
        <v>0</v>
      </c>
      <c r="L21" s="28"/>
      <c r="M21" s="91">
        <f t="shared" si="7"/>
        <v>0</v>
      </c>
      <c r="N21" s="92">
        <f t="shared" si="3"/>
        <v>0</v>
      </c>
      <c r="O21" s="28"/>
    </row>
    <row r="22" spans="1:15" ht="10" customHeight="1" x14ac:dyDescent="0.35">
      <c r="A22" s="1"/>
      <c r="B22" s="9"/>
      <c r="C22" s="9"/>
      <c r="D22" s="8"/>
      <c r="E22" s="8"/>
      <c r="F22" s="9"/>
      <c r="G22" s="8"/>
      <c r="H22" s="8"/>
      <c r="I22" s="9"/>
      <c r="J22" s="8"/>
      <c r="K22" s="8"/>
      <c r="L22" s="9"/>
      <c r="M22" s="8"/>
      <c r="N22" s="8"/>
      <c r="O22" s="9"/>
    </row>
    <row r="23" spans="1:15" ht="15" customHeight="1" x14ac:dyDescent="0.35">
      <c r="A23" s="1"/>
      <c r="B23" s="65" t="s">
        <v>220</v>
      </c>
      <c r="C23" s="64"/>
      <c r="D23" s="68">
        <f>SUM(D24:D32)</f>
        <v>2</v>
      </c>
      <c r="E23" s="67">
        <f>D23/D12</f>
        <v>7.6335877862595417E-3</v>
      </c>
      <c r="F23" s="64"/>
      <c r="G23" s="68">
        <f>SUM(G24:G32)</f>
        <v>1</v>
      </c>
      <c r="H23" s="67">
        <f>G23/G12</f>
        <v>1.0526315789473684E-2</v>
      </c>
      <c r="I23" s="64"/>
      <c r="J23" s="68">
        <f>SUM(J24:J32)</f>
        <v>1</v>
      </c>
      <c r="K23" s="67">
        <f>J23/J12</f>
        <v>6.1349693251533744E-3</v>
      </c>
      <c r="L23" s="64"/>
      <c r="M23" s="68">
        <f>SUM(M24:M32)</f>
        <v>0</v>
      </c>
      <c r="N23" s="67">
        <f>M23/M12</f>
        <v>0</v>
      </c>
      <c r="O23" s="64"/>
    </row>
    <row r="24" spans="1:15" x14ac:dyDescent="0.35">
      <c r="A24" s="1"/>
      <c r="B24" s="44" t="s">
        <v>182</v>
      </c>
      <c r="C24" s="28"/>
      <c r="D24" s="41">
        <f>SUM(G24,J24,M24)</f>
        <v>0</v>
      </c>
      <c r="E24" s="6">
        <f>D24/$D$23</f>
        <v>0</v>
      </c>
      <c r="F24" s="28"/>
      <c r="G24" s="93">
        <v>0</v>
      </c>
      <c r="H24" s="92">
        <f>G24/$G$23</f>
        <v>0</v>
      </c>
      <c r="I24" s="28"/>
      <c r="J24" s="91">
        <v>0</v>
      </c>
      <c r="K24" s="92">
        <f>J24/$J$23</f>
        <v>0</v>
      </c>
      <c r="L24" s="28"/>
      <c r="M24" s="93">
        <v>0</v>
      </c>
      <c r="N24" s="92">
        <v>0</v>
      </c>
      <c r="O24" s="28"/>
    </row>
    <row r="25" spans="1:15" x14ac:dyDescent="0.35">
      <c r="A25" s="1"/>
      <c r="B25" s="83" t="s">
        <v>56</v>
      </c>
      <c r="C25" s="28"/>
      <c r="D25" s="12">
        <f t="shared" ref="D25:D32" si="8">SUM(G25,J25,M25)</f>
        <v>1</v>
      </c>
      <c r="E25" s="7">
        <f t="shared" ref="E25:E32" si="9">D25/$D$23</f>
        <v>0.5</v>
      </c>
      <c r="F25" s="28"/>
      <c r="G25" s="12">
        <v>0</v>
      </c>
      <c r="H25" s="7">
        <f t="shared" ref="H25:H32" si="10">G25/$G$23</f>
        <v>0</v>
      </c>
      <c r="I25" s="28"/>
      <c r="J25" s="12">
        <v>1</v>
      </c>
      <c r="K25" s="7">
        <f t="shared" ref="K25:K32" si="11">J25/$J$23</f>
        <v>1</v>
      </c>
      <c r="L25" s="28"/>
      <c r="M25" s="12">
        <v>0</v>
      </c>
      <c r="N25" s="7">
        <v>0</v>
      </c>
      <c r="O25" s="28"/>
    </row>
    <row r="26" spans="1:15" x14ac:dyDescent="0.35">
      <c r="A26" s="1"/>
      <c r="B26" s="44" t="s">
        <v>55</v>
      </c>
      <c r="C26" s="28"/>
      <c r="D26" s="11">
        <f t="shared" si="8"/>
        <v>0</v>
      </c>
      <c r="E26" s="6">
        <f t="shared" si="9"/>
        <v>0</v>
      </c>
      <c r="F26" s="28"/>
      <c r="G26" s="93">
        <v>0</v>
      </c>
      <c r="H26" s="92">
        <f t="shared" si="10"/>
        <v>0</v>
      </c>
      <c r="I26" s="28"/>
      <c r="J26" s="93">
        <v>0</v>
      </c>
      <c r="K26" s="92">
        <f t="shared" si="11"/>
        <v>0</v>
      </c>
      <c r="L26" s="28"/>
      <c r="M26" s="93">
        <v>0</v>
      </c>
      <c r="N26" s="92">
        <v>0</v>
      </c>
      <c r="O26" s="28"/>
    </row>
    <row r="27" spans="1:15" x14ac:dyDescent="0.35">
      <c r="A27" s="1"/>
      <c r="B27" s="83" t="s">
        <v>54</v>
      </c>
      <c r="C27" s="28"/>
      <c r="D27" s="12">
        <f t="shared" si="8"/>
        <v>0</v>
      </c>
      <c r="E27" s="7">
        <f t="shared" si="9"/>
        <v>0</v>
      </c>
      <c r="F27" s="28"/>
      <c r="G27" s="12">
        <v>0</v>
      </c>
      <c r="H27" s="7">
        <f t="shared" si="10"/>
        <v>0</v>
      </c>
      <c r="I27" s="28"/>
      <c r="J27" s="12">
        <v>0</v>
      </c>
      <c r="K27" s="7">
        <f t="shared" si="11"/>
        <v>0</v>
      </c>
      <c r="L27" s="28"/>
      <c r="M27" s="12">
        <v>0</v>
      </c>
      <c r="N27" s="7">
        <v>0</v>
      </c>
      <c r="O27" s="28"/>
    </row>
    <row r="28" spans="1:15" x14ac:dyDescent="0.35">
      <c r="A28" s="1"/>
      <c r="B28" s="44" t="s">
        <v>53</v>
      </c>
      <c r="C28" s="28"/>
      <c r="D28" s="11">
        <f t="shared" si="8"/>
        <v>0</v>
      </c>
      <c r="E28" s="6">
        <f t="shared" si="9"/>
        <v>0</v>
      </c>
      <c r="F28" s="28"/>
      <c r="G28" s="93">
        <v>0</v>
      </c>
      <c r="H28" s="92">
        <f t="shared" si="10"/>
        <v>0</v>
      </c>
      <c r="I28" s="28"/>
      <c r="J28" s="93">
        <v>0</v>
      </c>
      <c r="K28" s="92">
        <f t="shared" si="11"/>
        <v>0</v>
      </c>
      <c r="L28" s="28"/>
      <c r="M28" s="93">
        <v>0</v>
      </c>
      <c r="N28" s="92">
        <v>0</v>
      </c>
      <c r="O28" s="28"/>
    </row>
    <row r="29" spans="1:15" x14ac:dyDescent="0.35">
      <c r="A29" s="1"/>
      <c r="B29" s="83" t="s">
        <v>52</v>
      </c>
      <c r="C29" s="28"/>
      <c r="D29" s="12">
        <f t="shared" si="8"/>
        <v>1</v>
      </c>
      <c r="E29" s="7">
        <f t="shared" si="9"/>
        <v>0.5</v>
      </c>
      <c r="F29" s="28"/>
      <c r="G29" s="12">
        <v>1</v>
      </c>
      <c r="H29" s="7">
        <f t="shared" si="10"/>
        <v>1</v>
      </c>
      <c r="I29" s="28"/>
      <c r="J29" s="12">
        <v>0</v>
      </c>
      <c r="K29" s="7">
        <f t="shared" si="11"/>
        <v>0</v>
      </c>
      <c r="L29" s="28"/>
      <c r="M29" s="12">
        <v>0</v>
      </c>
      <c r="N29" s="7">
        <v>0</v>
      </c>
      <c r="O29" s="28"/>
    </row>
    <row r="30" spans="1:15" x14ac:dyDescent="0.35">
      <c r="A30" s="1"/>
      <c r="B30" s="44" t="s">
        <v>51</v>
      </c>
      <c r="C30" s="28"/>
      <c r="D30" s="11">
        <f t="shared" si="8"/>
        <v>0</v>
      </c>
      <c r="E30" s="6">
        <f t="shared" si="9"/>
        <v>0</v>
      </c>
      <c r="F30" s="28"/>
      <c r="G30" s="93">
        <v>0</v>
      </c>
      <c r="H30" s="92">
        <f t="shared" si="10"/>
        <v>0</v>
      </c>
      <c r="I30" s="28"/>
      <c r="J30" s="93">
        <v>0</v>
      </c>
      <c r="K30" s="92">
        <f t="shared" si="11"/>
        <v>0</v>
      </c>
      <c r="L30" s="28"/>
      <c r="M30" s="93">
        <v>0</v>
      </c>
      <c r="N30" s="92">
        <v>0</v>
      </c>
      <c r="O30" s="28"/>
    </row>
    <row r="31" spans="1:15" x14ac:dyDescent="0.35">
      <c r="A31" s="1"/>
      <c r="B31" s="83" t="s">
        <v>50</v>
      </c>
      <c r="C31" s="28"/>
      <c r="D31" s="12">
        <f t="shared" si="8"/>
        <v>0</v>
      </c>
      <c r="E31" s="7">
        <f t="shared" si="9"/>
        <v>0</v>
      </c>
      <c r="F31" s="28"/>
      <c r="G31" s="12">
        <v>0</v>
      </c>
      <c r="H31" s="7">
        <f t="shared" si="10"/>
        <v>0</v>
      </c>
      <c r="I31" s="28"/>
      <c r="J31" s="12">
        <v>0</v>
      </c>
      <c r="K31" s="7">
        <f t="shared" si="11"/>
        <v>0</v>
      </c>
      <c r="L31" s="28"/>
      <c r="M31" s="12">
        <v>0</v>
      </c>
      <c r="N31" s="7">
        <v>0</v>
      </c>
      <c r="O31" s="28"/>
    </row>
    <row r="32" spans="1:15" x14ac:dyDescent="0.35">
      <c r="A32" s="1"/>
      <c r="B32" s="44" t="s">
        <v>183</v>
      </c>
      <c r="C32" s="28"/>
      <c r="D32" s="11">
        <f t="shared" si="8"/>
        <v>0</v>
      </c>
      <c r="E32" s="6">
        <f t="shared" si="9"/>
        <v>0</v>
      </c>
      <c r="F32" s="28"/>
      <c r="G32" s="93">
        <v>0</v>
      </c>
      <c r="H32" s="92">
        <f t="shared" si="10"/>
        <v>0</v>
      </c>
      <c r="I32" s="28"/>
      <c r="J32" s="93">
        <v>0</v>
      </c>
      <c r="K32" s="92">
        <f t="shared" si="11"/>
        <v>0</v>
      </c>
      <c r="L32" s="28"/>
      <c r="M32" s="93">
        <v>0</v>
      </c>
      <c r="N32" s="92">
        <v>0</v>
      </c>
      <c r="O32" s="28"/>
    </row>
    <row r="33" spans="1:15" x14ac:dyDescent="0.35">
      <c r="A33" s="1"/>
      <c r="B33" s="44"/>
      <c r="C33" s="28"/>
      <c r="D33" s="11"/>
      <c r="E33" s="6"/>
      <c r="F33" s="28"/>
      <c r="G33" s="93"/>
      <c r="H33" s="92"/>
      <c r="I33" s="28"/>
      <c r="J33" s="93"/>
      <c r="K33" s="92"/>
      <c r="L33" s="28"/>
      <c r="M33" s="93"/>
      <c r="N33" s="92"/>
      <c r="O33" s="28"/>
    </row>
    <row r="34" spans="1:15" ht="15" customHeight="1" x14ac:dyDescent="0.35">
      <c r="A34" s="1"/>
      <c r="B34" s="65" t="s">
        <v>190</v>
      </c>
      <c r="C34" s="64"/>
      <c r="D34" s="68">
        <f>SUM(D35:D43)</f>
        <v>59</v>
      </c>
      <c r="E34" s="67">
        <f>D34/D12</f>
        <v>0.22519083969465647</v>
      </c>
      <c r="F34" s="64"/>
      <c r="G34" s="68">
        <f>SUM(G35:G43)</f>
        <v>25</v>
      </c>
      <c r="H34" s="67">
        <f>G34/G12</f>
        <v>0.26315789473684209</v>
      </c>
      <c r="I34" s="64"/>
      <c r="J34" s="68">
        <f>SUM(J35:J43)</f>
        <v>33</v>
      </c>
      <c r="K34" s="67">
        <f>J34/J12</f>
        <v>0.20245398773006135</v>
      </c>
      <c r="L34" s="64"/>
      <c r="M34" s="68">
        <f>SUM(M35:M43)</f>
        <v>1</v>
      </c>
      <c r="N34" s="67">
        <f>M34/M12</f>
        <v>0.25</v>
      </c>
      <c r="O34" s="64"/>
    </row>
    <row r="35" spans="1:15" x14ac:dyDescent="0.35">
      <c r="A35" s="1"/>
      <c r="B35" s="44" t="s">
        <v>182</v>
      </c>
      <c r="C35" s="28"/>
      <c r="D35" s="41">
        <f>SUM(G35,J35,M35)</f>
        <v>1</v>
      </c>
      <c r="E35" s="6">
        <f>D35/$D$34</f>
        <v>1.6949152542372881E-2</v>
      </c>
      <c r="F35" s="28"/>
      <c r="G35" s="93">
        <v>0</v>
      </c>
      <c r="H35" s="92">
        <f>G35/$G$34</f>
        <v>0</v>
      </c>
      <c r="I35" s="28"/>
      <c r="J35" s="91">
        <v>1</v>
      </c>
      <c r="K35" s="92">
        <f>J35/$J$34</f>
        <v>3.0303030303030304E-2</v>
      </c>
      <c r="L35" s="28"/>
      <c r="M35" s="93">
        <v>0</v>
      </c>
      <c r="N35" s="92">
        <f>M35/$M$34</f>
        <v>0</v>
      </c>
      <c r="O35" s="28"/>
    </row>
    <row r="36" spans="1:15" x14ac:dyDescent="0.35">
      <c r="A36" s="1"/>
      <c r="B36" s="83" t="s">
        <v>56</v>
      </c>
      <c r="C36" s="28"/>
      <c r="D36" s="12">
        <f t="shared" ref="D36:D43" si="12">SUM(G36,J36,M36)</f>
        <v>3</v>
      </c>
      <c r="E36" s="7">
        <f>D36/$D$34</f>
        <v>5.0847457627118647E-2</v>
      </c>
      <c r="F36" s="28"/>
      <c r="G36" s="12">
        <v>1</v>
      </c>
      <c r="H36" s="7">
        <f t="shared" ref="H36:H43" si="13">G36/$G$34</f>
        <v>0.04</v>
      </c>
      <c r="I36" s="28"/>
      <c r="J36" s="12">
        <v>1</v>
      </c>
      <c r="K36" s="7">
        <f t="shared" ref="K36:K43" si="14">J36/$J$34</f>
        <v>3.0303030303030304E-2</v>
      </c>
      <c r="L36" s="28"/>
      <c r="M36" s="12">
        <v>1</v>
      </c>
      <c r="N36" s="7">
        <f t="shared" ref="N36:N43" si="15">M36/$M$34</f>
        <v>1</v>
      </c>
      <c r="O36" s="28"/>
    </row>
    <row r="37" spans="1:15" x14ac:dyDescent="0.35">
      <c r="A37" s="1"/>
      <c r="B37" s="44" t="s">
        <v>55</v>
      </c>
      <c r="C37" s="28"/>
      <c r="D37" s="11">
        <f t="shared" si="12"/>
        <v>8</v>
      </c>
      <c r="E37" s="6">
        <f t="shared" ref="E37:E43" si="16">D37/$D$34</f>
        <v>0.13559322033898305</v>
      </c>
      <c r="F37" s="28"/>
      <c r="G37" s="93">
        <v>2</v>
      </c>
      <c r="H37" s="92">
        <f t="shared" si="13"/>
        <v>0.08</v>
      </c>
      <c r="I37" s="28"/>
      <c r="J37" s="93">
        <v>6</v>
      </c>
      <c r="K37" s="92">
        <f t="shared" si="14"/>
        <v>0.18181818181818182</v>
      </c>
      <c r="L37" s="28"/>
      <c r="M37" s="93">
        <v>0</v>
      </c>
      <c r="N37" s="92">
        <f t="shared" si="15"/>
        <v>0</v>
      </c>
      <c r="O37" s="28"/>
    </row>
    <row r="38" spans="1:15" x14ac:dyDescent="0.35">
      <c r="A38" s="1"/>
      <c r="B38" s="83" t="s">
        <v>54</v>
      </c>
      <c r="C38" s="28"/>
      <c r="D38" s="12">
        <f t="shared" si="12"/>
        <v>18</v>
      </c>
      <c r="E38" s="7">
        <f t="shared" si="16"/>
        <v>0.30508474576271188</v>
      </c>
      <c r="F38" s="28"/>
      <c r="G38" s="12">
        <v>4</v>
      </c>
      <c r="H38" s="7">
        <f t="shared" si="13"/>
        <v>0.16</v>
      </c>
      <c r="I38" s="28"/>
      <c r="J38" s="12">
        <v>14</v>
      </c>
      <c r="K38" s="7">
        <f t="shared" si="14"/>
        <v>0.42424242424242425</v>
      </c>
      <c r="L38" s="28"/>
      <c r="M38" s="12">
        <v>0</v>
      </c>
      <c r="N38" s="7">
        <f t="shared" si="15"/>
        <v>0</v>
      </c>
      <c r="O38" s="28"/>
    </row>
    <row r="39" spans="1:15" x14ac:dyDescent="0.35">
      <c r="A39" s="1"/>
      <c r="B39" s="44" t="s">
        <v>53</v>
      </c>
      <c r="C39" s="28"/>
      <c r="D39" s="11">
        <f t="shared" si="12"/>
        <v>13</v>
      </c>
      <c r="E39" s="6">
        <f t="shared" si="16"/>
        <v>0.22033898305084745</v>
      </c>
      <c r="F39" s="28"/>
      <c r="G39" s="93">
        <v>7</v>
      </c>
      <c r="H39" s="92">
        <f t="shared" si="13"/>
        <v>0.28000000000000003</v>
      </c>
      <c r="I39" s="28"/>
      <c r="J39" s="93">
        <v>6</v>
      </c>
      <c r="K39" s="92">
        <f t="shared" si="14"/>
        <v>0.18181818181818182</v>
      </c>
      <c r="L39" s="28"/>
      <c r="M39" s="93">
        <v>0</v>
      </c>
      <c r="N39" s="92">
        <f t="shared" si="15"/>
        <v>0</v>
      </c>
      <c r="O39" s="28"/>
    </row>
    <row r="40" spans="1:15" x14ac:dyDescent="0.35">
      <c r="A40" s="1"/>
      <c r="B40" s="83" t="s">
        <v>52</v>
      </c>
      <c r="C40" s="28"/>
      <c r="D40" s="12">
        <f t="shared" si="12"/>
        <v>13</v>
      </c>
      <c r="E40" s="7">
        <f t="shared" si="16"/>
        <v>0.22033898305084745</v>
      </c>
      <c r="F40" s="28"/>
      <c r="G40" s="12">
        <v>10</v>
      </c>
      <c r="H40" s="7">
        <f t="shared" si="13"/>
        <v>0.4</v>
      </c>
      <c r="I40" s="28"/>
      <c r="J40" s="12">
        <v>3</v>
      </c>
      <c r="K40" s="7">
        <f t="shared" si="14"/>
        <v>9.0909090909090912E-2</v>
      </c>
      <c r="L40" s="28"/>
      <c r="M40" s="12">
        <v>0</v>
      </c>
      <c r="N40" s="7">
        <f t="shared" si="15"/>
        <v>0</v>
      </c>
      <c r="O40" s="28"/>
    </row>
    <row r="41" spans="1:15" x14ac:dyDescent="0.35">
      <c r="A41" s="1"/>
      <c r="B41" s="44" t="s">
        <v>51</v>
      </c>
      <c r="C41" s="28"/>
      <c r="D41" s="11">
        <f t="shared" si="12"/>
        <v>3</v>
      </c>
      <c r="E41" s="6">
        <f t="shared" si="16"/>
        <v>5.0847457627118647E-2</v>
      </c>
      <c r="F41" s="28"/>
      <c r="G41" s="93">
        <v>1</v>
      </c>
      <c r="H41" s="92">
        <f t="shared" si="13"/>
        <v>0.04</v>
      </c>
      <c r="I41" s="28"/>
      <c r="J41" s="93">
        <v>2</v>
      </c>
      <c r="K41" s="92">
        <f t="shared" si="14"/>
        <v>6.0606060606060608E-2</v>
      </c>
      <c r="L41" s="28"/>
      <c r="M41" s="93">
        <v>0</v>
      </c>
      <c r="N41" s="92">
        <f t="shared" si="15"/>
        <v>0</v>
      </c>
      <c r="O41" s="28"/>
    </row>
    <row r="42" spans="1:15" x14ac:dyDescent="0.35">
      <c r="A42" s="1"/>
      <c r="B42" s="83" t="s">
        <v>50</v>
      </c>
      <c r="C42" s="28"/>
      <c r="D42" s="12">
        <f t="shared" si="12"/>
        <v>0</v>
      </c>
      <c r="E42" s="7">
        <f t="shared" si="16"/>
        <v>0</v>
      </c>
      <c r="F42" s="28"/>
      <c r="G42" s="12">
        <v>0</v>
      </c>
      <c r="H42" s="7">
        <f t="shared" si="13"/>
        <v>0</v>
      </c>
      <c r="I42" s="28"/>
      <c r="J42" s="12">
        <v>0</v>
      </c>
      <c r="K42" s="7">
        <f t="shared" si="14"/>
        <v>0</v>
      </c>
      <c r="L42" s="28"/>
      <c r="M42" s="12">
        <v>0</v>
      </c>
      <c r="N42" s="7">
        <f t="shared" si="15"/>
        <v>0</v>
      </c>
      <c r="O42" s="28"/>
    </row>
    <row r="43" spans="1:15" x14ac:dyDescent="0.35">
      <c r="A43" s="1"/>
      <c r="B43" s="44" t="s">
        <v>183</v>
      </c>
      <c r="C43" s="28"/>
      <c r="D43" s="11">
        <f t="shared" si="12"/>
        <v>0</v>
      </c>
      <c r="E43" s="6">
        <f t="shared" si="16"/>
        <v>0</v>
      </c>
      <c r="F43" s="28"/>
      <c r="G43" s="93">
        <v>0</v>
      </c>
      <c r="H43" s="92">
        <f t="shared" si="13"/>
        <v>0</v>
      </c>
      <c r="I43" s="28"/>
      <c r="J43" s="93">
        <v>0</v>
      </c>
      <c r="K43" s="92">
        <f t="shared" si="14"/>
        <v>0</v>
      </c>
      <c r="L43" s="28"/>
      <c r="M43" s="93">
        <v>0</v>
      </c>
      <c r="N43" s="92">
        <f t="shared" si="15"/>
        <v>0</v>
      </c>
      <c r="O43" s="28"/>
    </row>
    <row r="44" spans="1:15" ht="10" customHeight="1" x14ac:dyDescent="0.35">
      <c r="A44" s="1"/>
      <c r="B44" s="9"/>
      <c r="C44" s="9"/>
      <c r="D44" s="8"/>
      <c r="E44" s="8"/>
      <c r="F44" s="9"/>
      <c r="G44" s="8"/>
      <c r="H44" s="8"/>
      <c r="I44" s="9"/>
      <c r="J44" s="8"/>
      <c r="K44" s="8"/>
      <c r="L44" s="9"/>
      <c r="M44" s="8"/>
      <c r="N44" s="8"/>
      <c r="O44" s="9"/>
    </row>
    <row r="45" spans="1:15" ht="15" customHeight="1" x14ac:dyDescent="0.35">
      <c r="A45" s="1"/>
      <c r="B45" s="65" t="s">
        <v>192</v>
      </c>
      <c r="C45" s="64"/>
      <c r="D45" s="68">
        <f>SUM(D46:D54)</f>
        <v>49</v>
      </c>
      <c r="E45" s="67">
        <f>D45/D12</f>
        <v>0.18702290076335878</v>
      </c>
      <c r="F45" s="64"/>
      <c r="G45" s="68">
        <f>SUM(G46:G54)</f>
        <v>24</v>
      </c>
      <c r="H45" s="67">
        <f>G45/G12</f>
        <v>0.25263157894736843</v>
      </c>
      <c r="I45" s="64"/>
      <c r="J45" s="68">
        <f>SUM(J46:J54)</f>
        <v>25</v>
      </c>
      <c r="K45" s="67">
        <f>J45/J12</f>
        <v>0.15337423312883436</v>
      </c>
      <c r="L45" s="64"/>
      <c r="M45" s="68">
        <f>SUM(M46:M54)</f>
        <v>0</v>
      </c>
      <c r="N45" s="67">
        <f>M45/M12</f>
        <v>0</v>
      </c>
      <c r="O45" s="64"/>
    </row>
    <row r="46" spans="1:15" x14ac:dyDescent="0.35">
      <c r="A46" s="1"/>
      <c r="B46" s="44" t="s">
        <v>182</v>
      </c>
      <c r="C46" s="28"/>
      <c r="D46" s="41">
        <f>SUM(G46,J46,M46)</f>
        <v>9</v>
      </c>
      <c r="E46" s="6">
        <f>D46/$D$45</f>
        <v>0.18367346938775511</v>
      </c>
      <c r="F46" s="28"/>
      <c r="G46" s="93">
        <v>4</v>
      </c>
      <c r="H46" s="92">
        <f>G46/$G$45</f>
        <v>0.16666666666666666</v>
      </c>
      <c r="I46" s="28"/>
      <c r="J46" s="91">
        <v>5</v>
      </c>
      <c r="K46" s="92">
        <f>J46/$J$45</f>
        <v>0.2</v>
      </c>
      <c r="L46" s="28"/>
      <c r="M46" s="93">
        <v>0</v>
      </c>
      <c r="N46" s="92">
        <v>0</v>
      </c>
      <c r="O46" s="28"/>
    </row>
    <row r="47" spans="1:15" x14ac:dyDescent="0.35">
      <c r="A47" s="1"/>
      <c r="B47" s="83" t="s">
        <v>56</v>
      </c>
      <c r="C47" s="28"/>
      <c r="D47" s="12">
        <f t="shared" ref="D47:D54" si="17">SUM(G47,J47,M47)</f>
        <v>6</v>
      </c>
      <c r="E47" s="7">
        <f t="shared" ref="E47:E54" si="18">D47/$D$45</f>
        <v>0.12244897959183673</v>
      </c>
      <c r="F47" s="28"/>
      <c r="G47" s="12">
        <v>2</v>
      </c>
      <c r="H47" s="7">
        <f t="shared" ref="H47:H54" si="19">G47/$G$45</f>
        <v>8.3333333333333329E-2</v>
      </c>
      <c r="I47" s="28"/>
      <c r="J47" s="12">
        <v>4</v>
      </c>
      <c r="K47" s="7">
        <f t="shared" ref="K47:K54" si="20">J47/$J$45</f>
        <v>0.16</v>
      </c>
      <c r="L47" s="28"/>
      <c r="M47" s="12">
        <v>0</v>
      </c>
      <c r="N47" s="7">
        <v>0</v>
      </c>
      <c r="O47" s="28"/>
    </row>
    <row r="48" spans="1:15" x14ac:dyDescent="0.35">
      <c r="A48" s="1"/>
      <c r="B48" s="44" t="s">
        <v>55</v>
      </c>
      <c r="C48" s="28"/>
      <c r="D48" s="11">
        <f t="shared" si="17"/>
        <v>14</v>
      </c>
      <c r="E48" s="6">
        <f t="shared" si="18"/>
        <v>0.2857142857142857</v>
      </c>
      <c r="F48" s="28"/>
      <c r="G48" s="93">
        <v>7</v>
      </c>
      <c r="H48" s="92">
        <f t="shared" si="19"/>
        <v>0.29166666666666669</v>
      </c>
      <c r="I48" s="28"/>
      <c r="J48" s="93">
        <v>7</v>
      </c>
      <c r="K48" s="92">
        <f t="shared" si="20"/>
        <v>0.28000000000000003</v>
      </c>
      <c r="L48" s="28"/>
      <c r="M48" s="93">
        <v>0</v>
      </c>
      <c r="N48" s="92">
        <v>0</v>
      </c>
      <c r="O48" s="28"/>
    </row>
    <row r="49" spans="1:15" x14ac:dyDescent="0.35">
      <c r="A49" s="1"/>
      <c r="B49" s="83" t="s">
        <v>54</v>
      </c>
      <c r="C49" s="28"/>
      <c r="D49" s="12">
        <f t="shared" si="17"/>
        <v>5</v>
      </c>
      <c r="E49" s="7">
        <f t="shared" si="18"/>
        <v>0.10204081632653061</v>
      </c>
      <c r="F49" s="28"/>
      <c r="G49" s="12">
        <v>3</v>
      </c>
      <c r="H49" s="7">
        <f t="shared" si="19"/>
        <v>0.125</v>
      </c>
      <c r="I49" s="28"/>
      <c r="J49" s="12">
        <v>2</v>
      </c>
      <c r="K49" s="7">
        <f t="shared" si="20"/>
        <v>0.08</v>
      </c>
      <c r="L49" s="28"/>
      <c r="M49" s="12">
        <v>0</v>
      </c>
      <c r="N49" s="7">
        <v>0</v>
      </c>
      <c r="O49" s="28"/>
    </row>
    <row r="50" spans="1:15" x14ac:dyDescent="0.35">
      <c r="A50" s="1"/>
      <c r="B50" s="44" t="s">
        <v>53</v>
      </c>
      <c r="C50" s="28"/>
      <c r="D50" s="11">
        <f t="shared" si="17"/>
        <v>8</v>
      </c>
      <c r="E50" s="6">
        <f t="shared" si="18"/>
        <v>0.16326530612244897</v>
      </c>
      <c r="F50" s="28"/>
      <c r="G50" s="93">
        <v>3</v>
      </c>
      <c r="H50" s="92">
        <f t="shared" si="19"/>
        <v>0.125</v>
      </c>
      <c r="I50" s="28"/>
      <c r="J50" s="93">
        <v>5</v>
      </c>
      <c r="K50" s="92">
        <f t="shared" si="20"/>
        <v>0.2</v>
      </c>
      <c r="L50" s="28"/>
      <c r="M50" s="93">
        <v>0</v>
      </c>
      <c r="N50" s="92">
        <v>0</v>
      </c>
      <c r="O50" s="28"/>
    </row>
    <row r="51" spans="1:15" x14ac:dyDescent="0.35">
      <c r="A51" s="1"/>
      <c r="B51" s="83" t="s">
        <v>52</v>
      </c>
      <c r="C51" s="28"/>
      <c r="D51" s="12">
        <f t="shared" si="17"/>
        <v>6</v>
      </c>
      <c r="E51" s="7">
        <f t="shared" si="18"/>
        <v>0.12244897959183673</v>
      </c>
      <c r="F51" s="28"/>
      <c r="G51" s="12">
        <v>4</v>
      </c>
      <c r="H51" s="7">
        <f t="shared" si="19"/>
        <v>0.16666666666666666</v>
      </c>
      <c r="I51" s="28"/>
      <c r="J51" s="12">
        <v>2</v>
      </c>
      <c r="K51" s="7">
        <f t="shared" si="20"/>
        <v>0.08</v>
      </c>
      <c r="L51" s="28"/>
      <c r="M51" s="12">
        <v>0</v>
      </c>
      <c r="N51" s="7">
        <v>0</v>
      </c>
      <c r="O51" s="28"/>
    </row>
    <row r="52" spans="1:15" x14ac:dyDescent="0.35">
      <c r="A52" s="1"/>
      <c r="B52" s="44" t="s">
        <v>51</v>
      </c>
      <c r="C52" s="28"/>
      <c r="D52" s="11">
        <f t="shared" si="17"/>
        <v>1</v>
      </c>
      <c r="E52" s="6">
        <f t="shared" si="18"/>
        <v>2.0408163265306121E-2</v>
      </c>
      <c r="F52" s="28"/>
      <c r="G52" s="93">
        <v>1</v>
      </c>
      <c r="H52" s="92">
        <f t="shared" si="19"/>
        <v>4.1666666666666664E-2</v>
      </c>
      <c r="I52" s="28"/>
      <c r="J52" s="93">
        <v>0</v>
      </c>
      <c r="K52" s="92">
        <f t="shared" si="20"/>
        <v>0</v>
      </c>
      <c r="L52" s="28"/>
      <c r="M52" s="93">
        <v>0</v>
      </c>
      <c r="N52" s="92">
        <v>0</v>
      </c>
      <c r="O52" s="28"/>
    </row>
    <row r="53" spans="1:15" x14ac:dyDescent="0.35">
      <c r="A53" s="1"/>
      <c r="B53" s="83" t="s">
        <v>50</v>
      </c>
      <c r="C53" s="28"/>
      <c r="D53" s="12">
        <f t="shared" si="17"/>
        <v>0</v>
      </c>
      <c r="E53" s="7">
        <f t="shared" si="18"/>
        <v>0</v>
      </c>
      <c r="F53" s="28"/>
      <c r="G53" s="12">
        <v>0</v>
      </c>
      <c r="H53" s="7">
        <f t="shared" si="19"/>
        <v>0</v>
      </c>
      <c r="I53" s="28"/>
      <c r="J53" s="12">
        <v>0</v>
      </c>
      <c r="K53" s="7">
        <f t="shared" si="20"/>
        <v>0</v>
      </c>
      <c r="L53" s="28"/>
      <c r="M53" s="12">
        <v>0</v>
      </c>
      <c r="N53" s="7">
        <v>0</v>
      </c>
      <c r="O53" s="28"/>
    </row>
    <row r="54" spans="1:15" x14ac:dyDescent="0.35">
      <c r="A54" s="1"/>
      <c r="B54" s="44" t="s">
        <v>183</v>
      </c>
      <c r="C54" s="28"/>
      <c r="D54" s="11">
        <f t="shared" si="17"/>
        <v>0</v>
      </c>
      <c r="E54" s="6">
        <f t="shared" si="18"/>
        <v>0</v>
      </c>
      <c r="F54" s="28"/>
      <c r="G54" s="93">
        <v>0</v>
      </c>
      <c r="H54" s="92">
        <f t="shared" si="19"/>
        <v>0</v>
      </c>
      <c r="I54" s="28"/>
      <c r="J54" s="93">
        <v>0</v>
      </c>
      <c r="K54" s="92">
        <f t="shared" si="20"/>
        <v>0</v>
      </c>
      <c r="L54" s="28"/>
      <c r="M54" s="93">
        <v>0</v>
      </c>
      <c r="N54" s="92">
        <v>0</v>
      </c>
      <c r="O54" s="28"/>
    </row>
    <row r="55" spans="1:15" ht="10" customHeight="1" x14ac:dyDescent="0.35">
      <c r="A55" s="1"/>
      <c r="B55" s="9"/>
      <c r="C55" s="9"/>
      <c r="D55" s="8"/>
      <c r="E55" s="8"/>
      <c r="F55" s="9"/>
      <c r="G55" s="8"/>
      <c r="H55" s="8"/>
      <c r="I55" s="9"/>
      <c r="J55" s="8"/>
      <c r="K55" s="8"/>
      <c r="L55" s="9"/>
      <c r="M55" s="8"/>
      <c r="N55" s="8"/>
      <c r="O55" s="9"/>
    </row>
    <row r="56" spans="1:15" ht="15" customHeight="1" x14ac:dyDescent="0.35">
      <c r="A56" s="1"/>
      <c r="B56" s="65" t="s">
        <v>191</v>
      </c>
      <c r="C56" s="64"/>
      <c r="D56" s="68">
        <f>SUM(D57:D65)</f>
        <v>15</v>
      </c>
      <c r="E56" s="67">
        <f>D56/D12</f>
        <v>5.7251908396946563E-2</v>
      </c>
      <c r="F56" s="64"/>
      <c r="G56" s="68">
        <f>SUM(G57:G65)</f>
        <v>6</v>
      </c>
      <c r="H56" s="67">
        <f>G56/G12</f>
        <v>6.3157894736842107E-2</v>
      </c>
      <c r="I56" s="64"/>
      <c r="J56" s="68">
        <f>SUM(J57:J65)</f>
        <v>9</v>
      </c>
      <c r="K56" s="67">
        <f>J56/J12</f>
        <v>5.5214723926380369E-2</v>
      </c>
      <c r="L56" s="64"/>
      <c r="M56" s="68">
        <f>SUM(M57:M65)</f>
        <v>0</v>
      </c>
      <c r="N56" s="67">
        <f>M56/M12</f>
        <v>0</v>
      </c>
      <c r="O56" s="64"/>
    </row>
    <row r="57" spans="1:15" x14ac:dyDescent="0.35">
      <c r="A57" s="1"/>
      <c r="B57" s="44" t="s">
        <v>182</v>
      </c>
      <c r="C57" s="28"/>
      <c r="D57" s="41">
        <f>SUM(G57,J57,M57)</f>
        <v>1</v>
      </c>
      <c r="E57" s="6">
        <f>D57/$D$56</f>
        <v>6.6666666666666666E-2</v>
      </c>
      <c r="F57" s="28"/>
      <c r="G57" s="93">
        <v>0</v>
      </c>
      <c r="H57" s="92">
        <f>G57/$G$56</f>
        <v>0</v>
      </c>
      <c r="I57" s="28"/>
      <c r="J57" s="93">
        <v>1</v>
      </c>
      <c r="K57" s="92">
        <f>J57/$J$56</f>
        <v>0.1111111111111111</v>
      </c>
      <c r="L57" s="28"/>
      <c r="M57" s="93">
        <v>0</v>
      </c>
      <c r="N57" s="92" t="str">
        <f>IFERROR(M57/$M$56, "0.0%")</f>
        <v>0.0%</v>
      </c>
      <c r="O57" s="28"/>
    </row>
    <row r="58" spans="1:15" x14ac:dyDescent="0.35">
      <c r="A58" s="1"/>
      <c r="B58" s="83" t="s">
        <v>56</v>
      </c>
      <c r="C58" s="28"/>
      <c r="D58" s="12">
        <f t="shared" ref="D58:D65" si="21">SUM(G58,J58,M58)</f>
        <v>2</v>
      </c>
      <c r="E58" s="7">
        <f t="shared" ref="E58:E65" si="22">D58/$D$56</f>
        <v>0.13333333333333333</v>
      </c>
      <c r="F58" s="28"/>
      <c r="G58" s="12">
        <v>0</v>
      </c>
      <c r="H58" s="7">
        <f t="shared" ref="H58:H65" si="23">G58/$G$56</f>
        <v>0</v>
      </c>
      <c r="I58" s="28"/>
      <c r="J58" s="12">
        <v>2</v>
      </c>
      <c r="K58" s="7">
        <f t="shared" ref="K58:K65" si="24">J58/$J$56</f>
        <v>0.22222222222222221</v>
      </c>
      <c r="L58" s="28"/>
      <c r="M58" s="12">
        <v>0</v>
      </c>
      <c r="N58" s="7">
        <v>0</v>
      </c>
      <c r="O58" s="28"/>
    </row>
    <row r="59" spans="1:15" x14ac:dyDescent="0.35">
      <c r="A59" s="1"/>
      <c r="B59" s="44" t="s">
        <v>55</v>
      </c>
      <c r="C59" s="28"/>
      <c r="D59" s="11">
        <f t="shared" si="21"/>
        <v>3</v>
      </c>
      <c r="E59" s="6">
        <f t="shared" si="22"/>
        <v>0.2</v>
      </c>
      <c r="F59" s="28"/>
      <c r="G59" s="93">
        <v>1</v>
      </c>
      <c r="H59" s="92">
        <f t="shared" si="23"/>
        <v>0.16666666666666666</v>
      </c>
      <c r="I59" s="28"/>
      <c r="J59" s="93">
        <v>2</v>
      </c>
      <c r="K59" s="92">
        <f t="shared" si="24"/>
        <v>0.22222222222222221</v>
      </c>
      <c r="L59" s="28"/>
      <c r="M59" s="93">
        <v>0</v>
      </c>
      <c r="N59" s="92">
        <v>0</v>
      </c>
      <c r="O59" s="28"/>
    </row>
    <row r="60" spans="1:15" x14ac:dyDescent="0.35">
      <c r="A60" s="1"/>
      <c r="B60" s="83" t="s">
        <v>54</v>
      </c>
      <c r="C60" s="28"/>
      <c r="D60" s="12">
        <f t="shared" si="21"/>
        <v>3</v>
      </c>
      <c r="E60" s="7">
        <f t="shared" si="22"/>
        <v>0.2</v>
      </c>
      <c r="F60" s="28"/>
      <c r="G60" s="12">
        <v>1</v>
      </c>
      <c r="H60" s="7">
        <f t="shared" si="23"/>
        <v>0.16666666666666666</v>
      </c>
      <c r="I60" s="28"/>
      <c r="J60" s="12">
        <v>2</v>
      </c>
      <c r="K60" s="7">
        <f t="shared" si="24"/>
        <v>0.22222222222222221</v>
      </c>
      <c r="L60" s="28"/>
      <c r="M60" s="12">
        <v>0</v>
      </c>
      <c r="N60" s="7">
        <v>0</v>
      </c>
      <c r="O60" s="28"/>
    </row>
    <row r="61" spans="1:15" x14ac:dyDescent="0.35">
      <c r="A61" s="1"/>
      <c r="B61" s="44" t="s">
        <v>53</v>
      </c>
      <c r="C61" s="28"/>
      <c r="D61" s="11">
        <f t="shared" si="21"/>
        <v>2</v>
      </c>
      <c r="E61" s="6">
        <f t="shared" si="22"/>
        <v>0.13333333333333333</v>
      </c>
      <c r="F61" s="28"/>
      <c r="G61" s="93">
        <v>1</v>
      </c>
      <c r="H61" s="92">
        <f t="shared" si="23"/>
        <v>0.16666666666666666</v>
      </c>
      <c r="I61" s="28"/>
      <c r="J61" s="93">
        <v>1</v>
      </c>
      <c r="K61" s="92">
        <f t="shared" si="24"/>
        <v>0.1111111111111111</v>
      </c>
      <c r="L61" s="28"/>
      <c r="M61" s="93">
        <v>0</v>
      </c>
      <c r="N61" s="92">
        <v>0</v>
      </c>
      <c r="O61" s="28"/>
    </row>
    <row r="62" spans="1:15" x14ac:dyDescent="0.35">
      <c r="A62" s="1"/>
      <c r="B62" s="83" t="s">
        <v>52</v>
      </c>
      <c r="C62" s="28"/>
      <c r="D62" s="12">
        <f t="shared" si="21"/>
        <v>4</v>
      </c>
      <c r="E62" s="7">
        <f t="shared" si="22"/>
        <v>0.26666666666666666</v>
      </c>
      <c r="F62" s="28"/>
      <c r="G62" s="12">
        <v>3</v>
      </c>
      <c r="H62" s="7">
        <f t="shared" si="23"/>
        <v>0.5</v>
      </c>
      <c r="I62" s="28"/>
      <c r="J62" s="12">
        <v>1</v>
      </c>
      <c r="K62" s="7">
        <f t="shared" si="24"/>
        <v>0.1111111111111111</v>
      </c>
      <c r="L62" s="28"/>
      <c r="M62" s="12">
        <v>0</v>
      </c>
      <c r="N62" s="7">
        <v>0</v>
      </c>
      <c r="O62" s="28"/>
    </row>
    <row r="63" spans="1:15" x14ac:dyDescent="0.35">
      <c r="A63" s="1"/>
      <c r="B63" s="44" t="s">
        <v>51</v>
      </c>
      <c r="C63" s="28"/>
      <c r="D63" s="11">
        <f t="shared" si="21"/>
        <v>0</v>
      </c>
      <c r="E63" s="6">
        <f t="shared" si="22"/>
        <v>0</v>
      </c>
      <c r="F63" s="28"/>
      <c r="G63" s="93">
        <v>0</v>
      </c>
      <c r="H63" s="92">
        <f t="shared" si="23"/>
        <v>0</v>
      </c>
      <c r="I63" s="28"/>
      <c r="J63" s="93">
        <v>0</v>
      </c>
      <c r="K63" s="92">
        <f t="shared" si="24"/>
        <v>0</v>
      </c>
      <c r="L63" s="28"/>
      <c r="M63" s="93">
        <v>0</v>
      </c>
      <c r="N63" s="92">
        <v>0</v>
      </c>
      <c r="O63" s="28"/>
    </row>
    <row r="64" spans="1:15" x14ac:dyDescent="0.35">
      <c r="A64" s="1"/>
      <c r="B64" s="83" t="s">
        <v>50</v>
      </c>
      <c r="C64" s="28"/>
      <c r="D64" s="12">
        <f t="shared" si="21"/>
        <v>0</v>
      </c>
      <c r="E64" s="7">
        <f t="shared" si="22"/>
        <v>0</v>
      </c>
      <c r="F64" s="28"/>
      <c r="G64" s="12">
        <v>0</v>
      </c>
      <c r="H64" s="7">
        <f t="shared" si="23"/>
        <v>0</v>
      </c>
      <c r="I64" s="28"/>
      <c r="J64" s="12">
        <v>0</v>
      </c>
      <c r="K64" s="7">
        <f t="shared" si="24"/>
        <v>0</v>
      </c>
      <c r="L64" s="28"/>
      <c r="M64" s="12">
        <v>0</v>
      </c>
      <c r="N64" s="7">
        <v>0</v>
      </c>
      <c r="O64" s="28"/>
    </row>
    <row r="65" spans="1:15" x14ac:dyDescent="0.35">
      <c r="A65" s="1"/>
      <c r="B65" s="44" t="s">
        <v>183</v>
      </c>
      <c r="C65" s="28"/>
      <c r="D65" s="11">
        <f t="shared" si="21"/>
        <v>0</v>
      </c>
      <c r="E65" s="6">
        <f t="shared" si="22"/>
        <v>0</v>
      </c>
      <c r="F65" s="28"/>
      <c r="G65" s="93">
        <v>0</v>
      </c>
      <c r="H65" s="92">
        <f t="shared" si="23"/>
        <v>0</v>
      </c>
      <c r="I65" s="28"/>
      <c r="J65" s="93">
        <v>0</v>
      </c>
      <c r="K65" s="92">
        <f t="shared" si="24"/>
        <v>0</v>
      </c>
      <c r="L65" s="28"/>
      <c r="M65" s="93">
        <v>0</v>
      </c>
      <c r="N65" s="92">
        <v>0</v>
      </c>
      <c r="O65" s="28"/>
    </row>
    <row r="66" spans="1:15" ht="10" customHeight="1" x14ac:dyDescent="0.35">
      <c r="A66" s="1"/>
      <c r="B66" s="9"/>
      <c r="C66" s="9"/>
      <c r="D66" s="8"/>
      <c r="E66" s="8"/>
      <c r="F66" s="9"/>
      <c r="G66" s="8"/>
      <c r="H66" s="8"/>
      <c r="I66" s="9"/>
      <c r="J66" s="8"/>
      <c r="K66" s="8"/>
      <c r="L66" s="9"/>
      <c r="M66" s="8"/>
      <c r="N66" s="8"/>
      <c r="O66" s="9"/>
    </row>
    <row r="67" spans="1:15" ht="15" customHeight="1" x14ac:dyDescent="0.35">
      <c r="A67" s="1"/>
      <c r="B67" s="65" t="s">
        <v>189</v>
      </c>
      <c r="C67" s="64"/>
      <c r="D67" s="68">
        <f>SUM(D68:D76)</f>
        <v>137</v>
      </c>
      <c r="E67" s="67">
        <f>D67/D12</f>
        <v>0.52290076335877866</v>
      </c>
      <c r="F67" s="64"/>
      <c r="G67" s="68">
        <f>SUM(G68:G76)</f>
        <v>39</v>
      </c>
      <c r="H67" s="67">
        <f>G67/G12</f>
        <v>0.41052631578947368</v>
      </c>
      <c r="I67" s="64"/>
      <c r="J67" s="68">
        <f>SUM(J68:J76)</f>
        <v>95</v>
      </c>
      <c r="K67" s="67">
        <f>J67/J12</f>
        <v>0.58282208588957052</v>
      </c>
      <c r="L67" s="64"/>
      <c r="M67" s="68">
        <f>SUM(M68:M76)</f>
        <v>3</v>
      </c>
      <c r="N67" s="67">
        <f>M67/M12</f>
        <v>0.75</v>
      </c>
      <c r="O67" s="64"/>
    </row>
    <row r="68" spans="1:15" x14ac:dyDescent="0.35">
      <c r="A68" s="1"/>
      <c r="B68" s="44" t="s">
        <v>182</v>
      </c>
      <c r="C68" s="28"/>
      <c r="D68" s="41">
        <f>SUM(G68,J68,M68)</f>
        <v>35</v>
      </c>
      <c r="E68" s="6">
        <f>D68/$D$67</f>
        <v>0.25547445255474455</v>
      </c>
      <c r="F68" s="28"/>
      <c r="G68" s="93">
        <v>6</v>
      </c>
      <c r="H68" s="92">
        <f>G68/$G$67</f>
        <v>0.15384615384615385</v>
      </c>
      <c r="I68" s="28"/>
      <c r="J68" s="91">
        <v>29</v>
      </c>
      <c r="K68" s="92">
        <f>J68/$J$67</f>
        <v>0.30526315789473685</v>
      </c>
      <c r="L68" s="28"/>
      <c r="M68" s="93">
        <v>0</v>
      </c>
      <c r="N68" s="92">
        <f>M68/$M$67</f>
        <v>0</v>
      </c>
      <c r="O68" s="28"/>
    </row>
    <row r="69" spans="1:15" x14ac:dyDescent="0.35">
      <c r="A69" s="1"/>
      <c r="B69" s="83" t="s">
        <v>56</v>
      </c>
      <c r="C69" s="28"/>
      <c r="D69" s="12">
        <f t="shared" ref="D69:D76" si="25">SUM(G69,J69,M69)</f>
        <v>20</v>
      </c>
      <c r="E69" s="7">
        <f t="shared" ref="E69:E76" si="26">D69/$D$67</f>
        <v>0.145985401459854</v>
      </c>
      <c r="F69" s="28"/>
      <c r="G69" s="12">
        <v>5</v>
      </c>
      <c r="H69" s="7">
        <f t="shared" ref="H69:H76" si="27">G69/$G$67</f>
        <v>0.12820512820512819</v>
      </c>
      <c r="I69" s="28"/>
      <c r="J69" s="12">
        <v>15</v>
      </c>
      <c r="K69" s="7">
        <f t="shared" ref="K69:K76" si="28">J69/$J$67</f>
        <v>0.15789473684210525</v>
      </c>
      <c r="L69" s="28"/>
      <c r="M69" s="12">
        <v>0</v>
      </c>
      <c r="N69" s="7">
        <f t="shared" ref="N69:N76" si="29">M69/$M$67</f>
        <v>0</v>
      </c>
      <c r="O69" s="28"/>
    </row>
    <row r="70" spans="1:15" x14ac:dyDescent="0.35">
      <c r="A70" s="1"/>
      <c r="B70" s="44" t="s">
        <v>55</v>
      </c>
      <c r="C70" s="28"/>
      <c r="D70" s="11">
        <f t="shared" si="25"/>
        <v>26</v>
      </c>
      <c r="E70" s="6">
        <f t="shared" si="26"/>
        <v>0.18978102189781021</v>
      </c>
      <c r="F70" s="28"/>
      <c r="G70" s="93">
        <v>6</v>
      </c>
      <c r="H70" s="92">
        <f t="shared" si="27"/>
        <v>0.15384615384615385</v>
      </c>
      <c r="I70" s="28"/>
      <c r="J70" s="93">
        <v>20</v>
      </c>
      <c r="K70" s="92">
        <f t="shared" si="28"/>
        <v>0.21052631578947367</v>
      </c>
      <c r="L70" s="28"/>
      <c r="M70" s="93">
        <v>0</v>
      </c>
      <c r="N70" s="92">
        <f t="shared" si="29"/>
        <v>0</v>
      </c>
      <c r="O70" s="28"/>
    </row>
    <row r="71" spans="1:15" x14ac:dyDescent="0.35">
      <c r="A71" s="1"/>
      <c r="B71" s="83" t="s">
        <v>54</v>
      </c>
      <c r="C71" s="28"/>
      <c r="D71" s="12">
        <f t="shared" si="25"/>
        <v>23</v>
      </c>
      <c r="E71" s="7">
        <f t="shared" si="26"/>
        <v>0.16788321167883211</v>
      </c>
      <c r="F71" s="28"/>
      <c r="G71" s="12">
        <v>6</v>
      </c>
      <c r="H71" s="7">
        <f t="shared" si="27"/>
        <v>0.15384615384615385</v>
      </c>
      <c r="I71" s="28"/>
      <c r="J71" s="12">
        <v>16</v>
      </c>
      <c r="K71" s="7">
        <f t="shared" si="28"/>
        <v>0.16842105263157894</v>
      </c>
      <c r="L71" s="28"/>
      <c r="M71" s="12">
        <v>1</v>
      </c>
      <c r="N71" s="7">
        <f t="shared" si="29"/>
        <v>0.33333333333333331</v>
      </c>
      <c r="O71" s="28"/>
    </row>
    <row r="72" spans="1:15" x14ac:dyDescent="0.35">
      <c r="A72" s="1"/>
      <c r="B72" s="44" t="s">
        <v>53</v>
      </c>
      <c r="C72" s="28"/>
      <c r="D72" s="11">
        <f t="shared" si="25"/>
        <v>22</v>
      </c>
      <c r="E72" s="6">
        <f t="shared" si="26"/>
        <v>0.16058394160583941</v>
      </c>
      <c r="F72" s="28"/>
      <c r="G72" s="93">
        <v>7</v>
      </c>
      <c r="H72" s="92">
        <f t="shared" si="27"/>
        <v>0.17948717948717949</v>
      </c>
      <c r="I72" s="28"/>
      <c r="J72" s="93">
        <v>14</v>
      </c>
      <c r="K72" s="92">
        <f t="shared" si="28"/>
        <v>0.14736842105263157</v>
      </c>
      <c r="L72" s="28"/>
      <c r="M72" s="93">
        <v>1</v>
      </c>
      <c r="N72" s="92">
        <f t="shared" si="29"/>
        <v>0.33333333333333331</v>
      </c>
      <c r="O72" s="28"/>
    </row>
    <row r="73" spans="1:15" x14ac:dyDescent="0.35">
      <c r="A73" s="1"/>
      <c r="B73" s="83" t="s">
        <v>52</v>
      </c>
      <c r="C73" s="28"/>
      <c r="D73" s="12">
        <f t="shared" si="25"/>
        <v>10</v>
      </c>
      <c r="E73" s="7">
        <f t="shared" si="26"/>
        <v>7.2992700729927001E-2</v>
      </c>
      <c r="F73" s="28"/>
      <c r="G73" s="12">
        <v>8</v>
      </c>
      <c r="H73" s="7">
        <f t="shared" si="27"/>
        <v>0.20512820512820512</v>
      </c>
      <c r="I73" s="28"/>
      <c r="J73" s="12">
        <v>1</v>
      </c>
      <c r="K73" s="7">
        <f t="shared" si="28"/>
        <v>1.0526315789473684E-2</v>
      </c>
      <c r="L73" s="28"/>
      <c r="M73" s="12">
        <v>1</v>
      </c>
      <c r="N73" s="7">
        <f t="shared" si="29"/>
        <v>0.33333333333333331</v>
      </c>
      <c r="O73" s="28"/>
    </row>
    <row r="74" spans="1:15" x14ac:dyDescent="0.35">
      <c r="A74" s="1"/>
      <c r="B74" s="44" t="s">
        <v>51</v>
      </c>
      <c r="C74" s="28"/>
      <c r="D74" s="11">
        <f t="shared" si="25"/>
        <v>1</v>
      </c>
      <c r="E74" s="6">
        <f t="shared" si="26"/>
        <v>7.2992700729927005E-3</v>
      </c>
      <c r="F74" s="28"/>
      <c r="G74" s="93">
        <v>1</v>
      </c>
      <c r="H74" s="92">
        <f t="shared" si="27"/>
        <v>2.564102564102564E-2</v>
      </c>
      <c r="I74" s="28"/>
      <c r="J74" s="93">
        <v>0</v>
      </c>
      <c r="K74" s="92">
        <f t="shared" si="28"/>
        <v>0</v>
      </c>
      <c r="L74" s="28"/>
      <c r="M74" s="93">
        <v>0</v>
      </c>
      <c r="N74" s="92">
        <f t="shared" si="29"/>
        <v>0</v>
      </c>
      <c r="O74" s="28"/>
    </row>
    <row r="75" spans="1:15" x14ac:dyDescent="0.35">
      <c r="A75" s="1"/>
      <c r="B75" s="83" t="s">
        <v>50</v>
      </c>
      <c r="C75" s="28"/>
      <c r="D75" s="12">
        <f t="shared" si="25"/>
        <v>0</v>
      </c>
      <c r="E75" s="7">
        <f t="shared" si="26"/>
        <v>0</v>
      </c>
      <c r="F75" s="28"/>
      <c r="G75" s="12">
        <v>0</v>
      </c>
      <c r="H75" s="7">
        <f t="shared" si="27"/>
        <v>0</v>
      </c>
      <c r="I75" s="28"/>
      <c r="J75" s="12">
        <v>0</v>
      </c>
      <c r="K75" s="7">
        <f t="shared" si="28"/>
        <v>0</v>
      </c>
      <c r="L75" s="28"/>
      <c r="M75" s="12">
        <v>0</v>
      </c>
      <c r="N75" s="7">
        <f t="shared" si="29"/>
        <v>0</v>
      </c>
      <c r="O75" s="28"/>
    </row>
    <row r="76" spans="1:15" ht="15" thickBot="1" x14ac:dyDescent="0.4">
      <c r="A76" s="1"/>
      <c r="B76" s="327" t="s">
        <v>183</v>
      </c>
      <c r="C76" s="420"/>
      <c r="D76" s="326">
        <f t="shared" si="25"/>
        <v>0</v>
      </c>
      <c r="E76" s="325">
        <f t="shared" si="26"/>
        <v>0</v>
      </c>
      <c r="F76" s="420"/>
      <c r="G76" s="331">
        <v>0</v>
      </c>
      <c r="H76" s="332">
        <f t="shared" si="27"/>
        <v>0</v>
      </c>
      <c r="I76" s="420"/>
      <c r="J76" s="331">
        <v>0</v>
      </c>
      <c r="K76" s="332">
        <f t="shared" si="28"/>
        <v>0</v>
      </c>
      <c r="L76" s="420"/>
      <c r="M76" s="331">
        <v>0</v>
      </c>
      <c r="N76" s="332">
        <f t="shared" si="29"/>
        <v>0</v>
      </c>
      <c r="O76" s="28"/>
    </row>
    <row r="77" spans="1:15" ht="10" customHeight="1" thickTop="1" x14ac:dyDescent="0.35">
      <c r="A77" s="1"/>
      <c r="B77" s="9"/>
      <c r="C77" s="9"/>
      <c r="D77" s="8"/>
      <c r="E77" s="8"/>
      <c r="F77" s="9"/>
      <c r="G77" s="8"/>
      <c r="H77" s="8"/>
      <c r="I77" s="9"/>
      <c r="J77" s="8"/>
      <c r="K77" s="8"/>
      <c r="L77" s="9"/>
      <c r="M77" s="8"/>
      <c r="N77" s="8"/>
      <c r="O77" s="9"/>
    </row>
    <row r="78" spans="1:15" s="1" customFormat="1" ht="12" customHeight="1" x14ac:dyDescent="0.25">
      <c r="D78" s="79"/>
      <c r="F78" s="79"/>
      <c r="H78" s="79"/>
      <c r="I78" s="80"/>
      <c r="J78" s="80"/>
      <c r="K78" s="79"/>
      <c r="L78" s="79"/>
      <c r="M78" s="80"/>
      <c r="N78" s="80"/>
      <c r="O78" s="79"/>
    </row>
    <row r="79" spans="1:15" s="1" customFormat="1" ht="24" customHeight="1" x14ac:dyDescent="0.25">
      <c r="B79" s="471" t="s">
        <v>203</v>
      </c>
      <c r="C79" s="471"/>
      <c r="D79" s="471"/>
      <c r="E79" s="471"/>
      <c r="F79" s="96"/>
      <c r="G79" s="96"/>
      <c r="H79" s="96"/>
      <c r="I79" s="96"/>
      <c r="J79" s="96"/>
      <c r="K79" s="96"/>
      <c r="L79" s="96"/>
      <c r="M79" s="96"/>
      <c r="N79" s="96"/>
      <c r="O79" s="96"/>
    </row>
    <row r="80" spans="1:15" s="1" customFormat="1" ht="12" customHeight="1" x14ac:dyDescent="0.25">
      <c r="B80" s="81" t="s">
        <v>46</v>
      </c>
      <c r="D80" s="314"/>
      <c r="F80" s="314"/>
      <c r="H80" s="81"/>
      <c r="I80" s="81"/>
      <c r="K80" s="81"/>
      <c r="L80" s="81"/>
      <c r="M80" s="81"/>
      <c r="O80" s="314"/>
    </row>
    <row r="81" spans="2:15" s="1" customFormat="1" ht="12" customHeight="1" x14ac:dyDescent="0.25">
      <c r="B81" s="81" t="s">
        <v>47</v>
      </c>
      <c r="D81" s="314"/>
      <c r="F81" s="314"/>
      <c r="H81" s="81"/>
      <c r="I81" s="81"/>
      <c r="K81" s="81"/>
      <c r="L81" s="81"/>
      <c r="M81" s="81"/>
      <c r="O81" s="314"/>
    </row>
    <row r="82" spans="2:15" s="1" customFormat="1" ht="24" customHeight="1" x14ac:dyDescent="0.25">
      <c r="B82" s="472" t="s">
        <v>58</v>
      </c>
      <c r="C82" s="472"/>
      <c r="D82" s="472"/>
      <c r="E82" s="472"/>
      <c r="F82" s="314"/>
      <c r="H82" s="81"/>
      <c r="I82" s="81"/>
      <c r="K82" s="81"/>
      <c r="L82" s="81"/>
      <c r="M82" s="81"/>
      <c r="O82" s="314"/>
    </row>
    <row r="83" spans="2:15" s="1" customFormat="1" ht="12" customHeight="1" x14ac:dyDescent="0.25">
      <c r="B83" s="472"/>
      <c r="C83" s="472"/>
      <c r="D83" s="472"/>
      <c r="E83" s="472"/>
      <c r="F83" s="314"/>
      <c r="H83" s="81"/>
      <c r="I83" s="81"/>
      <c r="K83" s="81"/>
      <c r="L83" s="81"/>
      <c r="M83" s="81"/>
      <c r="O83" s="314"/>
    </row>
    <row r="84" spans="2:15" s="1" customFormat="1" ht="12" customHeight="1" x14ac:dyDescent="0.25">
      <c r="B84" s="314"/>
      <c r="D84" s="314"/>
      <c r="F84" s="314"/>
      <c r="H84" s="314"/>
      <c r="I84" s="314"/>
      <c r="J84" s="314"/>
      <c r="K84" s="314"/>
      <c r="L84" s="314"/>
      <c r="M84" s="314"/>
      <c r="N84" s="314"/>
      <c r="O84" s="314"/>
    </row>
    <row r="85" spans="2:15" s="1" customFormat="1" ht="12" customHeight="1" x14ac:dyDescent="0.25">
      <c r="B85" s="473" t="s">
        <v>335</v>
      </c>
      <c r="C85" s="473"/>
      <c r="D85" s="473"/>
      <c r="E85" s="473"/>
      <c r="F85" s="473"/>
      <c r="G85" s="473"/>
      <c r="H85" s="473"/>
      <c r="I85" s="473"/>
      <c r="J85" s="473"/>
      <c r="K85" s="473"/>
      <c r="L85" s="473"/>
      <c r="M85" s="473"/>
      <c r="N85" s="473"/>
      <c r="O85" s="473"/>
    </row>
  </sheetData>
  <mergeCells count="14">
    <mergeCell ref="B3:E6"/>
    <mergeCell ref="G6:N6"/>
    <mergeCell ref="D8:E8"/>
    <mergeCell ref="G8:H8"/>
    <mergeCell ref="J8:K8"/>
    <mergeCell ref="M8:N8"/>
    <mergeCell ref="D9:E9"/>
    <mergeCell ref="B83:E83"/>
    <mergeCell ref="B85:O85"/>
    <mergeCell ref="G9:H9"/>
    <mergeCell ref="J9:K9"/>
    <mergeCell ref="M9:N9"/>
    <mergeCell ref="B79:E79"/>
    <mergeCell ref="B82:E82"/>
  </mergeCells>
  <hyperlinks>
    <hyperlink ref="B2" location="ToC!A1" display="Table of Contents" xr:uid="{25A20397-AE8D-483C-8866-B277AB2D8B4B}"/>
  </hyperlinks>
  <pageMargins left="0.75" right="0.75" top="0.75" bottom="0.75" header="0.5" footer="0.5"/>
  <pageSetup pageOrder="overThenDown" orientation="landscape" r:id="rId1"/>
  <headerFooter>
    <oddHeader>&amp;L&amp;"Arial,Italic"&amp;10ADEA Survey of Allied Dental Program Directors, 2018 Summary and Results</oddHeader>
    <oddFooter>&amp;L&amp;"Arial,Regular"&amp;10July 2019</oddFooter>
  </headerFooter>
  <rowBreaks count="2" manualBreakCount="2">
    <brk id="44" max="16383" man="1"/>
    <brk id="66" max="16383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6E668-BA88-4DD7-8431-E57A9669751A}">
  <sheetPr>
    <tabColor theme="0" tint="-0.499984740745262"/>
    <pageSetUpPr autoPageBreaks="0"/>
  </sheetPr>
  <dimension ref="A1:O84"/>
  <sheetViews>
    <sheetView showGridLines="0" zoomScaleNormal="100" workbookViewId="0">
      <selection activeCell="B2" sqref="B2"/>
    </sheetView>
  </sheetViews>
  <sheetFormatPr defaultColWidth="8.81640625" defaultRowHeight="14.5" x14ac:dyDescent="0.35"/>
  <cols>
    <col min="1" max="1" width="2.26953125" customWidth="1"/>
    <col min="2" max="2" width="20.7265625" customWidth="1"/>
    <col min="3" max="3" width="2" customWidth="1"/>
    <col min="4" max="5" width="8.26953125" customWidth="1"/>
    <col min="6" max="6" width="2.7265625" customWidth="1"/>
    <col min="7" max="8" width="8.26953125" customWidth="1"/>
    <col min="9" max="9" width="1.453125" customWidth="1"/>
    <col min="10" max="11" width="8.26953125" customWidth="1"/>
    <col min="12" max="12" width="1.453125" customWidth="1"/>
    <col min="13" max="14" width="8.26953125" customWidth="1"/>
    <col min="15" max="15" width="2.7265625" customWidth="1"/>
  </cols>
  <sheetData>
    <row r="1" spans="1:15" s="1" customFormat="1" ht="12.75" customHeight="1" x14ac:dyDescent="0.25">
      <c r="D1" s="3"/>
      <c r="F1" s="3"/>
      <c r="H1" s="3"/>
      <c r="K1" s="3"/>
      <c r="L1" s="3"/>
      <c r="O1" s="3"/>
    </row>
    <row r="2" spans="1:15" s="1" customFormat="1" ht="12.75" customHeight="1" x14ac:dyDescent="0.35">
      <c r="B2" s="78" t="s">
        <v>25</v>
      </c>
      <c r="E2" s="445"/>
      <c r="H2" s="445"/>
      <c r="I2" s="3"/>
      <c r="K2" s="445"/>
      <c r="L2" s="3"/>
      <c r="M2" s="3"/>
      <c r="N2" s="445"/>
    </row>
    <row r="3" spans="1:15" ht="15" customHeight="1" x14ac:dyDescent="0.35">
      <c r="A3" s="1"/>
      <c r="B3" s="515" t="s">
        <v>449</v>
      </c>
      <c r="C3" s="515"/>
      <c r="D3" s="515"/>
      <c r="E3" s="515"/>
      <c r="F3" s="318"/>
      <c r="G3" s="318"/>
      <c r="H3" s="318"/>
      <c r="I3" s="318"/>
      <c r="J3" s="318"/>
      <c r="K3" s="318"/>
      <c r="L3" s="318"/>
      <c r="M3" s="318"/>
      <c r="N3" s="318"/>
      <c r="O3" s="318"/>
    </row>
    <row r="4" spans="1:15" x14ac:dyDescent="0.35">
      <c r="A4" s="1"/>
      <c r="B4" s="515"/>
      <c r="C4" s="515"/>
      <c r="D4" s="515"/>
      <c r="E4" s="515"/>
      <c r="F4" s="315"/>
      <c r="G4" s="315"/>
      <c r="H4" s="315"/>
      <c r="I4" s="315"/>
      <c r="J4" s="315"/>
      <c r="K4" s="315"/>
      <c r="L4" s="315"/>
      <c r="M4" s="315"/>
      <c r="N4" s="315"/>
      <c r="O4" s="315"/>
    </row>
    <row r="5" spans="1:15" x14ac:dyDescent="0.35">
      <c r="A5" s="1"/>
      <c r="B5" s="515"/>
      <c r="C5" s="515"/>
      <c r="D5" s="515"/>
      <c r="E5" s="515"/>
      <c r="F5" s="315"/>
      <c r="G5" s="315"/>
      <c r="H5" s="315"/>
      <c r="I5" s="315"/>
      <c r="J5" s="315"/>
      <c r="K5" s="315"/>
      <c r="L5" s="315"/>
      <c r="M5" s="315"/>
      <c r="N5" s="315"/>
      <c r="O5" s="315"/>
    </row>
    <row r="6" spans="1:15" ht="15" customHeight="1" x14ac:dyDescent="0.35">
      <c r="A6" s="1"/>
      <c r="B6" s="515"/>
      <c r="C6" s="515"/>
      <c r="D6" s="515"/>
      <c r="E6" s="515"/>
      <c r="F6" s="315"/>
      <c r="G6" s="516" t="s">
        <v>145</v>
      </c>
      <c r="H6" s="516"/>
      <c r="I6" s="516"/>
      <c r="J6" s="516"/>
      <c r="K6" s="516"/>
      <c r="L6" s="516"/>
      <c r="M6" s="516"/>
      <c r="N6" s="516"/>
      <c r="O6" s="315"/>
    </row>
    <row r="7" spans="1:15" ht="12.75" customHeight="1" x14ac:dyDescent="0.35">
      <c r="A7" s="1"/>
      <c r="B7" s="315"/>
      <c r="C7" s="315"/>
      <c r="D7" s="2"/>
      <c r="E7" s="2"/>
      <c r="F7" s="315"/>
      <c r="G7" s="315"/>
      <c r="H7" s="315"/>
      <c r="I7" s="315"/>
      <c r="J7" s="315"/>
      <c r="K7" s="315"/>
      <c r="L7" s="315"/>
      <c r="M7" s="2"/>
      <c r="N7" s="2"/>
      <c r="O7" s="315"/>
    </row>
    <row r="8" spans="1:15" x14ac:dyDescent="0.35">
      <c r="A8" s="1"/>
      <c r="B8" s="1"/>
      <c r="C8" s="1"/>
      <c r="D8" s="476" t="s">
        <v>3</v>
      </c>
      <c r="E8" s="476"/>
      <c r="F8" s="16"/>
      <c r="G8" s="476" t="s">
        <v>21</v>
      </c>
      <c r="H8" s="476"/>
      <c r="I8" s="16"/>
      <c r="J8" s="476" t="s">
        <v>184</v>
      </c>
      <c r="K8" s="476"/>
      <c r="L8" s="16"/>
      <c r="M8" s="476" t="s">
        <v>23</v>
      </c>
      <c r="N8" s="476"/>
      <c r="O8" s="16"/>
    </row>
    <row r="9" spans="1:15" x14ac:dyDescent="0.35">
      <c r="A9" s="1"/>
      <c r="B9" s="3"/>
      <c r="C9" s="3"/>
      <c r="D9" s="475" t="s">
        <v>383</v>
      </c>
      <c r="E9" s="475"/>
      <c r="F9" s="3"/>
      <c r="G9" s="475" t="s">
        <v>385</v>
      </c>
      <c r="H9" s="475"/>
      <c r="I9" s="3"/>
      <c r="J9" s="475" t="s">
        <v>371</v>
      </c>
      <c r="K9" s="475"/>
      <c r="L9" s="3"/>
      <c r="M9" s="475" t="s">
        <v>386</v>
      </c>
      <c r="N9" s="475"/>
      <c r="O9" s="3"/>
    </row>
    <row r="10" spans="1:15" ht="22.5" customHeight="1" thickBot="1" x14ac:dyDescent="0.4">
      <c r="A10" s="1"/>
      <c r="B10" s="30"/>
      <c r="C10" s="9"/>
      <c r="D10" s="317" t="s">
        <v>24</v>
      </c>
      <c r="E10" s="54" t="s">
        <v>2</v>
      </c>
      <c r="F10" s="9"/>
      <c r="G10" s="317" t="s">
        <v>24</v>
      </c>
      <c r="H10" s="317" t="s">
        <v>2</v>
      </c>
      <c r="I10" s="9"/>
      <c r="J10" s="317" t="s">
        <v>24</v>
      </c>
      <c r="K10" s="54" t="s">
        <v>2</v>
      </c>
      <c r="L10" s="9"/>
      <c r="M10" s="317" t="s">
        <v>24</v>
      </c>
      <c r="N10" s="54" t="s">
        <v>2</v>
      </c>
      <c r="O10" s="9"/>
    </row>
    <row r="11" spans="1:15" ht="10" customHeight="1" x14ac:dyDescent="0.35">
      <c r="A11" s="1"/>
      <c r="B11" s="9"/>
      <c r="C11" s="9"/>
      <c r="D11" s="8"/>
      <c r="E11" s="8"/>
      <c r="F11" s="9"/>
      <c r="G11" s="8"/>
      <c r="H11" s="8"/>
      <c r="I11" s="9"/>
      <c r="J11" s="8"/>
      <c r="K11" s="8"/>
      <c r="L11" s="9"/>
      <c r="M11" s="8"/>
      <c r="N11" s="8"/>
      <c r="O11" s="9"/>
    </row>
    <row r="12" spans="1:15" ht="15" customHeight="1" x14ac:dyDescent="0.35">
      <c r="A12" s="1"/>
      <c r="B12" s="65" t="s">
        <v>57</v>
      </c>
      <c r="C12" s="64"/>
      <c r="D12" s="68">
        <f>SUM(D13:D21)</f>
        <v>262</v>
      </c>
      <c r="E12" s="67">
        <f t="shared" ref="E12:E21" si="0">D12/$D$12</f>
        <v>1</v>
      </c>
      <c r="F12" s="64"/>
      <c r="G12" s="68">
        <f>SUM(G13:G21)</f>
        <v>239</v>
      </c>
      <c r="H12" s="67">
        <f t="shared" ref="H12:H21" si="1">G12/$G$12</f>
        <v>1</v>
      </c>
      <c r="I12" s="64"/>
      <c r="J12" s="68">
        <f>SUM(J13:J21)</f>
        <v>15</v>
      </c>
      <c r="K12" s="67">
        <f t="shared" ref="K12:K21" si="2">J12/$J$12</f>
        <v>1</v>
      </c>
      <c r="L12" s="64"/>
      <c r="M12" s="68">
        <f>SUM(M13:M21)</f>
        <v>8</v>
      </c>
      <c r="N12" s="67">
        <f t="shared" ref="N12:N21" si="3">M12/$M$12</f>
        <v>1</v>
      </c>
      <c r="O12" s="64"/>
    </row>
    <row r="13" spans="1:15" x14ac:dyDescent="0.35">
      <c r="A13" s="1"/>
      <c r="B13" s="44" t="s">
        <v>182</v>
      </c>
      <c r="C13" s="28"/>
      <c r="D13" s="41">
        <f>D35+D46+D57+D68+D24</f>
        <v>46</v>
      </c>
      <c r="E13" s="6">
        <f t="shared" si="0"/>
        <v>0.17557251908396945</v>
      </c>
      <c r="F13" s="28"/>
      <c r="G13" s="91">
        <f>G35+G46+G57+G68+G24</f>
        <v>37</v>
      </c>
      <c r="H13" s="92">
        <f t="shared" si="1"/>
        <v>0.15481171548117154</v>
      </c>
      <c r="I13" s="28"/>
      <c r="J13" s="91">
        <f>J35+J46+J57+J68+J24</f>
        <v>4</v>
      </c>
      <c r="K13" s="92">
        <f t="shared" si="2"/>
        <v>0.26666666666666666</v>
      </c>
      <c r="L13" s="28"/>
      <c r="M13" s="91">
        <f>M35+M46+M57+M68+M24</f>
        <v>5</v>
      </c>
      <c r="N13" s="92">
        <f t="shared" si="3"/>
        <v>0.625</v>
      </c>
      <c r="O13" s="28"/>
    </row>
    <row r="14" spans="1:15" x14ac:dyDescent="0.35">
      <c r="A14" s="1"/>
      <c r="B14" s="83" t="s">
        <v>56</v>
      </c>
      <c r="C14" s="28"/>
      <c r="D14" s="324">
        <f t="shared" ref="D14:D21" si="4">D36+D47+D58+D69+D25</f>
        <v>32</v>
      </c>
      <c r="E14" s="7">
        <f t="shared" si="0"/>
        <v>0.12213740458015267</v>
      </c>
      <c r="F14" s="28"/>
      <c r="G14" s="57">
        <f t="shared" ref="G14:G21" si="5">G36+G47+G58+G69+G25</f>
        <v>30</v>
      </c>
      <c r="H14" s="7">
        <f t="shared" si="1"/>
        <v>0.12552301255230125</v>
      </c>
      <c r="I14" s="28"/>
      <c r="J14" s="57">
        <f t="shared" ref="J14:J21" si="6">J36+J47+J58+J69+J25</f>
        <v>1</v>
      </c>
      <c r="K14" s="7">
        <f t="shared" si="2"/>
        <v>6.6666666666666666E-2</v>
      </c>
      <c r="L14" s="28"/>
      <c r="M14" s="57">
        <f t="shared" ref="M14:M21" si="7">M36+M47+M58+M69+M25</f>
        <v>1</v>
      </c>
      <c r="N14" s="7">
        <f t="shared" si="3"/>
        <v>0.125</v>
      </c>
      <c r="O14" s="28"/>
    </row>
    <row r="15" spans="1:15" x14ac:dyDescent="0.35">
      <c r="A15" s="1"/>
      <c r="B15" s="44" t="s">
        <v>55</v>
      </c>
      <c r="C15" s="28"/>
      <c r="D15" s="41">
        <f t="shared" si="4"/>
        <v>51</v>
      </c>
      <c r="E15" s="6">
        <f t="shared" si="0"/>
        <v>0.19465648854961831</v>
      </c>
      <c r="F15" s="28"/>
      <c r="G15" s="91">
        <f t="shared" si="5"/>
        <v>46</v>
      </c>
      <c r="H15" s="92">
        <f t="shared" si="1"/>
        <v>0.19246861924686193</v>
      </c>
      <c r="I15" s="28"/>
      <c r="J15" s="91">
        <f t="shared" si="6"/>
        <v>5</v>
      </c>
      <c r="K15" s="92">
        <f t="shared" si="2"/>
        <v>0.33333333333333331</v>
      </c>
      <c r="L15" s="28"/>
      <c r="M15" s="91">
        <f t="shared" si="7"/>
        <v>0</v>
      </c>
      <c r="N15" s="92">
        <f t="shared" si="3"/>
        <v>0</v>
      </c>
      <c r="O15" s="28"/>
    </row>
    <row r="16" spans="1:15" x14ac:dyDescent="0.35">
      <c r="A16" s="1"/>
      <c r="B16" s="83" t="s">
        <v>54</v>
      </c>
      <c r="C16" s="28"/>
      <c r="D16" s="57">
        <f t="shared" si="4"/>
        <v>49</v>
      </c>
      <c r="E16" s="7">
        <f t="shared" si="0"/>
        <v>0.18702290076335878</v>
      </c>
      <c r="F16" s="28"/>
      <c r="G16" s="57">
        <f t="shared" si="5"/>
        <v>47</v>
      </c>
      <c r="H16" s="7">
        <f t="shared" si="1"/>
        <v>0.19665271966527198</v>
      </c>
      <c r="I16" s="28"/>
      <c r="J16" s="57">
        <f t="shared" si="6"/>
        <v>0</v>
      </c>
      <c r="K16" s="7">
        <f t="shared" si="2"/>
        <v>0</v>
      </c>
      <c r="L16" s="28"/>
      <c r="M16" s="57">
        <f t="shared" si="7"/>
        <v>2</v>
      </c>
      <c r="N16" s="7">
        <f t="shared" si="3"/>
        <v>0.25</v>
      </c>
      <c r="O16" s="28"/>
    </row>
    <row r="17" spans="1:15" x14ac:dyDescent="0.35">
      <c r="A17" s="1"/>
      <c r="B17" s="44" t="s">
        <v>53</v>
      </c>
      <c r="C17" s="28"/>
      <c r="D17" s="41">
        <f t="shared" si="4"/>
        <v>45</v>
      </c>
      <c r="E17" s="6">
        <f t="shared" si="0"/>
        <v>0.1717557251908397</v>
      </c>
      <c r="F17" s="28"/>
      <c r="G17" s="91">
        <f t="shared" si="5"/>
        <v>42</v>
      </c>
      <c r="H17" s="92">
        <f t="shared" si="1"/>
        <v>0.17573221757322174</v>
      </c>
      <c r="I17" s="28"/>
      <c r="J17" s="91">
        <f t="shared" si="6"/>
        <v>3</v>
      </c>
      <c r="K17" s="92">
        <f t="shared" si="2"/>
        <v>0.2</v>
      </c>
      <c r="L17" s="28"/>
      <c r="M17" s="91">
        <f t="shared" si="7"/>
        <v>0</v>
      </c>
      <c r="N17" s="92">
        <f t="shared" si="3"/>
        <v>0</v>
      </c>
      <c r="O17" s="28"/>
    </row>
    <row r="18" spans="1:15" x14ac:dyDescent="0.35">
      <c r="A18" s="1"/>
      <c r="B18" s="83" t="s">
        <v>52</v>
      </c>
      <c r="C18" s="28"/>
      <c r="D18" s="57">
        <f t="shared" si="4"/>
        <v>34</v>
      </c>
      <c r="E18" s="7">
        <f t="shared" si="0"/>
        <v>0.12977099236641221</v>
      </c>
      <c r="F18" s="28"/>
      <c r="G18" s="57">
        <f t="shared" si="5"/>
        <v>32</v>
      </c>
      <c r="H18" s="7">
        <f t="shared" si="1"/>
        <v>0.13389121338912133</v>
      </c>
      <c r="I18" s="28"/>
      <c r="J18" s="57">
        <f t="shared" si="6"/>
        <v>2</v>
      </c>
      <c r="K18" s="7">
        <f t="shared" si="2"/>
        <v>0.13333333333333333</v>
      </c>
      <c r="L18" s="28"/>
      <c r="M18" s="57">
        <f t="shared" si="7"/>
        <v>0</v>
      </c>
      <c r="N18" s="7">
        <f t="shared" si="3"/>
        <v>0</v>
      </c>
      <c r="O18" s="28"/>
    </row>
    <row r="19" spans="1:15" x14ac:dyDescent="0.35">
      <c r="A19" s="1"/>
      <c r="B19" s="44" t="s">
        <v>51</v>
      </c>
      <c r="C19" s="28"/>
      <c r="D19" s="41">
        <f t="shared" si="4"/>
        <v>5</v>
      </c>
      <c r="E19" s="6">
        <f t="shared" si="0"/>
        <v>1.9083969465648856E-2</v>
      </c>
      <c r="F19" s="28"/>
      <c r="G19" s="91">
        <f t="shared" si="5"/>
        <v>5</v>
      </c>
      <c r="H19" s="92">
        <f t="shared" si="1"/>
        <v>2.0920502092050208E-2</v>
      </c>
      <c r="I19" s="28"/>
      <c r="J19" s="91">
        <f t="shared" si="6"/>
        <v>0</v>
      </c>
      <c r="K19" s="92">
        <f t="shared" si="2"/>
        <v>0</v>
      </c>
      <c r="L19" s="28"/>
      <c r="M19" s="91">
        <f t="shared" si="7"/>
        <v>0</v>
      </c>
      <c r="N19" s="92">
        <f t="shared" si="3"/>
        <v>0</v>
      </c>
      <c r="O19" s="28"/>
    </row>
    <row r="20" spans="1:15" x14ac:dyDescent="0.35">
      <c r="A20" s="1"/>
      <c r="B20" s="83" t="s">
        <v>50</v>
      </c>
      <c r="C20" s="28"/>
      <c r="D20" s="57">
        <f t="shared" si="4"/>
        <v>0</v>
      </c>
      <c r="E20" s="7">
        <f t="shared" si="0"/>
        <v>0</v>
      </c>
      <c r="F20" s="28"/>
      <c r="G20" s="57">
        <f t="shared" si="5"/>
        <v>0</v>
      </c>
      <c r="H20" s="7">
        <f t="shared" si="1"/>
        <v>0</v>
      </c>
      <c r="I20" s="28"/>
      <c r="J20" s="57">
        <f t="shared" si="6"/>
        <v>0</v>
      </c>
      <c r="K20" s="7">
        <f t="shared" si="2"/>
        <v>0</v>
      </c>
      <c r="L20" s="28"/>
      <c r="M20" s="57">
        <f t="shared" si="7"/>
        <v>0</v>
      </c>
      <c r="N20" s="7">
        <f t="shared" si="3"/>
        <v>0</v>
      </c>
      <c r="O20" s="28"/>
    </row>
    <row r="21" spans="1:15" x14ac:dyDescent="0.35">
      <c r="A21" s="1"/>
      <c r="B21" s="44" t="s">
        <v>183</v>
      </c>
      <c r="C21" s="28"/>
      <c r="D21" s="41">
        <f t="shared" si="4"/>
        <v>0</v>
      </c>
      <c r="E21" s="6">
        <f t="shared" si="0"/>
        <v>0</v>
      </c>
      <c r="F21" s="28"/>
      <c r="G21" s="91">
        <f t="shared" si="5"/>
        <v>0</v>
      </c>
      <c r="H21" s="92">
        <f t="shared" si="1"/>
        <v>0</v>
      </c>
      <c r="I21" s="28"/>
      <c r="J21" s="91">
        <f t="shared" si="6"/>
        <v>0</v>
      </c>
      <c r="K21" s="92">
        <f t="shared" si="2"/>
        <v>0</v>
      </c>
      <c r="L21" s="28"/>
      <c r="M21" s="91">
        <f t="shared" si="7"/>
        <v>0</v>
      </c>
      <c r="N21" s="92">
        <f t="shared" si="3"/>
        <v>0</v>
      </c>
      <c r="O21" s="28"/>
    </row>
    <row r="22" spans="1:15" ht="10" customHeight="1" x14ac:dyDescent="0.35">
      <c r="A22" s="1"/>
      <c r="B22" s="9"/>
      <c r="C22" s="9"/>
      <c r="D22" s="8"/>
      <c r="E22" s="8"/>
      <c r="F22" s="9"/>
      <c r="G22" s="8"/>
      <c r="H22" s="8"/>
      <c r="I22" s="9"/>
      <c r="J22" s="8"/>
      <c r="K22" s="8"/>
      <c r="L22" s="9"/>
      <c r="M22" s="8"/>
      <c r="N22" s="8"/>
      <c r="O22" s="9"/>
    </row>
    <row r="23" spans="1:15" ht="15" customHeight="1" x14ac:dyDescent="0.35">
      <c r="A23" s="1"/>
      <c r="B23" s="65" t="s">
        <v>220</v>
      </c>
      <c r="C23" s="64"/>
      <c r="D23" s="68">
        <f>SUM(D24:D32)</f>
        <v>2</v>
      </c>
      <c r="E23" s="67">
        <f>D23/D12</f>
        <v>7.6335877862595417E-3</v>
      </c>
      <c r="F23" s="64"/>
      <c r="G23" s="68">
        <f>SUM(G24:G32)</f>
        <v>2</v>
      </c>
      <c r="H23" s="67">
        <f>G23/G12</f>
        <v>8.368200836820083E-3</v>
      </c>
      <c r="I23" s="64"/>
      <c r="J23" s="68">
        <f>SUM(J24:J32)</f>
        <v>0</v>
      </c>
      <c r="K23" s="67">
        <f>J23/J12</f>
        <v>0</v>
      </c>
      <c r="L23" s="64"/>
      <c r="M23" s="68">
        <f>SUM(M24:M32)</f>
        <v>0</v>
      </c>
      <c r="N23" s="67">
        <f>M23/M12</f>
        <v>0</v>
      </c>
      <c r="O23" s="64"/>
    </row>
    <row r="24" spans="1:15" x14ac:dyDescent="0.35">
      <c r="A24" s="1"/>
      <c r="B24" s="44" t="s">
        <v>182</v>
      </c>
      <c r="C24" s="28"/>
      <c r="D24" s="41">
        <f>SUM(G24,J24,M24)</f>
        <v>0</v>
      </c>
      <c r="E24" s="6">
        <f>D24/$D$23</f>
        <v>0</v>
      </c>
      <c r="F24" s="28"/>
      <c r="G24" s="93">
        <v>0</v>
      </c>
      <c r="H24" s="92">
        <f>G24/$G$23</f>
        <v>0</v>
      </c>
      <c r="I24" s="28"/>
      <c r="J24" s="91">
        <v>0</v>
      </c>
      <c r="K24" s="92">
        <v>0</v>
      </c>
      <c r="L24" s="28"/>
      <c r="M24" s="93">
        <v>0</v>
      </c>
      <c r="N24" s="92">
        <v>0</v>
      </c>
      <c r="O24" s="28"/>
    </row>
    <row r="25" spans="1:15" x14ac:dyDescent="0.35">
      <c r="A25" s="1"/>
      <c r="B25" s="83" t="s">
        <v>56</v>
      </c>
      <c r="C25" s="28"/>
      <c r="D25" s="12">
        <f t="shared" ref="D25:D32" si="8">SUM(G25,J25,M25)</f>
        <v>1</v>
      </c>
      <c r="E25" s="7">
        <f t="shared" ref="E25:E32" si="9">D25/$D$23</f>
        <v>0.5</v>
      </c>
      <c r="F25" s="28"/>
      <c r="G25" s="12">
        <v>1</v>
      </c>
      <c r="H25" s="7">
        <f t="shared" ref="H25:H32" si="10">G25/$G$23</f>
        <v>0.5</v>
      </c>
      <c r="I25" s="28"/>
      <c r="J25" s="12">
        <v>0</v>
      </c>
      <c r="K25" s="7">
        <v>0</v>
      </c>
      <c r="L25" s="28"/>
      <c r="M25" s="12">
        <v>0</v>
      </c>
      <c r="N25" s="7">
        <v>0</v>
      </c>
      <c r="O25" s="28"/>
    </row>
    <row r="26" spans="1:15" x14ac:dyDescent="0.35">
      <c r="A26" s="1"/>
      <c r="B26" s="44" t="s">
        <v>55</v>
      </c>
      <c r="C26" s="28"/>
      <c r="D26" s="11">
        <f t="shared" si="8"/>
        <v>0</v>
      </c>
      <c r="E26" s="6">
        <f t="shared" si="9"/>
        <v>0</v>
      </c>
      <c r="F26" s="28"/>
      <c r="G26" s="93">
        <v>0</v>
      </c>
      <c r="H26" s="92">
        <f t="shared" si="10"/>
        <v>0</v>
      </c>
      <c r="I26" s="28"/>
      <c r="J26" s="93">
        <v>0</v>
      </c>
      <c r="K26" s="92">
        <v>0</v>
      </c>
      <c r="L26" s="28"/>
      <c r="M26" s="93">
        <v>0</v>
      </c>
      <c r="N26" s="92">
        <v>0</v>
      </c>
      <c r="O26" s="28"/>
    </row>
    <row r="27" spans="1:15" x14ac:dyDescent="0.35">
      <c r="A27" s="1"/>
      <c r="B27" s="83" t="s">
        <v>54</v>
      </c>
      <c r="C27" s="28"/>
      <c r="D27" s="12">
        <f t="shared" si="8"/>
        <v>0</v>
      </c>
      <c r="E27" s="7">
        <f t="shared" si="9"/>
        <v>0</v>
      </c>
      <c r="F27" s="28"/>
      <c r="G27" s="12">
        <v>0</v>
      </c>
      <c r="H27" s="7">
        <f t="shared" si="10"/>
        <v>0</v>
      </c>
      <c r="I27" s="28"/>
      <c r="J27" s="12">
        <v>0</v>
      </c>
      <c r="K27" s="7">
        <v>0</v>
      </c>
      <c r="L27" s="28"/>
      <c r="M27" s="12">
        <v>0</v>
      </c>
      <c r="N27" s="7">
        <v>0</v>
      </c>
      <c r="O27" s="28"/>
    </row>
    <row r="28" spans="1:15" x14ac:dyDescent="0.35">
      <c r="A28" s="1"/>
      <c r="B28" s="44" t="s">
        <v>53</v>
      </c>
      <c r="C28" s="28"/>
      <c r="D28" s="11">
        <f t="shared" si="8"/>
        <v>0</v>
      </c>
      <c r="E28" s="6">
        <f t="shared" si="9"/>
        <v>0</v>
      </c>
      <c r="F28" s="28"/>
      <c r="G28" s="93">
        <v>0</v>
      </c>
      <c r="H28" s="92">
        <f t="shared" si="10"/>
        <v>0</v>
      </c>
      <c r="I28" s="28"/>
      <c r="J28" s="93">
        <v>0</v>
      </c>
      <c r="K28" s="92">
        <v>0</v>
      </c>
      <c r="L28" s="28"/>
      <c r="M28" s="93">
        <v>0</v>
      </c>
      <c r="N28" s="92">
        <v>0</v>
      </c>
      <c r="O28" s="28"/>
    </row>
    <row r="29" spans="1:15" x14ac:dyDescent="0.35">
      <c r="A29" s="1"/>
      <c r="B29" s="83" t="s">
        <v>52</v>
      </c>
      <c r="C29" s="28"/>
      <c r="D29" s="12">
        <f t="shared" si="8"/>
        <v>1</v>
      </c>
      <c r="E29" s="7">
        <f t="shared" si="9"/>
        <v>0.5</v>
      </c>
      <c r="F29" s="28"/>
      <c r="G29" s="12">
        <v>1</v>
      </c>
      <c r="H29" s="7">
        <f t="shared" si="10"/>
        <v>0.5</v>
      </c>
      <c r="I29" s="28"/>
      <c r="J29" s="12">
        <v>0</v>
      </c>
      <c r="K29" s="7">
        <v>0</v>
      </c>
      <c r="L29" s="28"/>
      <c r="M29" s="12">
        <v>0</v>
      </c>
      <c r="N29" s="7">
        <v>0</v>
      </c>
      <c r="O29" s="28"/>
    </row>
    <row r="30" spans="1:15" x14ac:dyDescent="0.35">
      <c r="A30" s="1"/>
      <c r="B30" s="44" t="s">
        <v>51</v>
      </c>
      <c r="C30" s="28"/>
      <c r="D30" s="11">
        <f t="shared" si="8"/>
        <v>0</v>
      </c>
      <c r="E30" s="6">
        <f t="shared" si="9"/>
        <v>0</v>
      </c>
      <c r="F30" s="28"/>
      <c r="G30" s="93">
        <v>0</v>
      </c>
      <c r="H30" s="92">
        <f t="shared" si="10"/>
        <v>0</v>
      </c>
      <c r="I30" s="28"/>
      <c r="J30" s="93">
        <v>0</v>
      </c>
      <c r="K30" s="92">
        <v>0</v>
      </c>
      <c r="L30" s="28"/>
      <c r="M30" s="93">
        <v>0</v>
      </c>
      <c r="N30" s="92">
        <v>0</v>
      </c>
      <c r="O30" s="28"/>
    </row>
    <row r="31" spans="1:15" x14ac:dyDescent="0.35">
      <c r="A31" s="1"/>
      <c r="B31" s="83" t="s">
        <v>50</v>
      </c>
      <c r="C31" s="28"/>
      <c r="D31" s="12">
        <f t="shared" si="8"/>
        <v>0</v>
      </c>
      <c r="E31" s="7">
        <f t="shared" si="9"/>
        <v>0</v>
      </c>
      <c r="F31" s="28"/>
      <c r="G31" s="12">
        <v>0</v>
      </c>
      <c r="H31" s="7">
        <f t="shared" si="10"/>
        <v>0</v>
      </c>
      <c r="I31" s="28"/>
      <c r="J31" s="12">
        <v>0</v>
      </c>
      <c r="K31" s="7">
        <v>0</v>
      </c>
      <c r="L31" s="28"/>
      <c r="M31" s="12">
        <v>0</v>
      </c>
      <c r="N31" s="7">
        <v>0</v>
      </c>
      <c r="O31" s="28"/>
    </row>
    <row r="32" spans="1:15" x14ac:dyDescent="0.35">
      <c r="A32" s="1"/>
      <c r="B32" s="44" t="s">
        <v>183</v>
      </c>
      <c r="C32" s="28"/>
      <c r="D32" s="11">
        <f t="shared" si="8"/>
        <v>0</v>
      </c>
      <c r="E32" s="6">
        <f t="shared" si="9"/>
        <v>0</v>
      </c>
      <c r="F32" s="28"/>
      <c r="G32" s="93">
        <v>0</v>
      </c>
      <c r="H32" s="92">
        <f t="shared" si="10"/>
        <v>0</v>
      </c>
      <c r="I32" s="28"/>
      <c r="J32" s="93">
        <v>0</v>
      </c>
      <c r="K32" s="92">
        <v>0</v>
      </c>
      <c r="L32" s="28"/>
      <c r="M32" s="93">
        <v>0</v>
      </c>
      <c r="N32" s="92">
        <v>0</v>
      </c>
      <c r="O32" s="28"/>
    </row>
    <row r="33" spans="1:15" x14ac:dyDescent="0.35">
      <c r="A33" s="1"/>
      <c r="B33" s="44"/>
      <c r="C33" s="28"/>
      <c r="D33" s="11"/>
      <c r="E33" s="6"/>
      <c r="F33" s="28"/>
      <c r="G33" s="93"/>
      <c r="H33" s="92"/>
      <c r="I33" s="28"/>
      <c r="J33" s="93"/>
      <c r="K33" s="92"/>
      <c r="L33" s="28"/>
      <c r="M33" s="93"/>
      <c r="N33" s="92"/>
      <c r="O33" s="28"/>
    </row>
    <row r="34" spans="1:15" ht="15" customHeight="1" x14ac:dyDescent="0.35">
      <c r="A34" s="1"/>
      <c r="B34" s="65" t="s">
        <v>190</v>
      </c>
      <c r="C34" s="64"/>
      <c r="D34" s="68">
        <f>SUM(D35:D43)</f>
        <v>59</v>
      </c>
      <c r="E34" s="67">
        <f>D34/D12</f>
        <v>0.22519083969465647</v>
      </c>
      <c r="F34" s="64"/>
      <c r="G34" s="68">
        <f>SUM(G35:G43)</f>
        <v>58</v>
      </c>
      <c r="H34" s="67">
        <f>G34/G12</f>
        <v>0.24267782426778242</v>
      </c>
      <c r="I34" s="64"/>
      <c r="J34" s="68">
        <f>SUM(J35:J43)</f>
        <v>1</v>
      </c>
      <c r="K34" s="67">
        <f>J34/J12</f>
        <v>6.6666666666666666E-2</v>
      </c>
      <c r="L34" s="64"/>
      <c r="M34" s="68">
        <f>SUM(M35:M43)</f>
        <v>0</v>
      </c>
      <c r="N34" s="67">
        <f>M34/M12</f>
        <v>0</v>
      </c>
      <c r="O34" s="64"/>
    </row>
    <row r="35" spans="1:15" x14ac:dyDescent="0.35">
      <c r="A35" s="1"/>
      <c r="B35" s="44" t="s">
        <v>182</v>
      </c>
      <c r="C35" s="28"/>
      <c r="D35" s="41">
        <f>SUM(G35,J35,M35)</f>
        <v>1</v>
      </c>
      <c r="E35" s="6">
        <f>D35/$D$34</f>
        <v>1.6949152542372881E-2</v>
      </c>
      <c r="F35" s="28"/>
      <c r="G35" s="93">
        <v>1</v>
      </c>
      <c r="H35" s="92">
        <f>G35/$G$34</f>
        <v>1.7241379310344827E-2</v>
      </c>
      <c r="I35" s="28"/>
      <c r="J35" s="91">
        <v>0</v>
      </c>
      <c r="K35" s="92">
        <f>J35/$J$34</f>
        <v>0</v>
      </c>
      <c r="L35" s="28"/>
      <c r="M35" s="93">
        <v>0</v>
      </c>
      <c r="N35" s="92">
        <v>0</v>
      </c>
      <c r="O35" s="28"/>
    </row>
    <row r="36" spans="1:15" x14ac:dyDescent="0.35">
      <c r="A36" s="1"/>
      <c r="B36" s="83" t="s">
        <v>56</v>
      </c>
      <c r="C36" s="28"/>
      <c r="D36" s="12">
        <f t="shared" ref="D36:D43" si="11">SUM(G36,J36,M36)</f>
        <v>3</v>
      </c>
      <c r="E36" s="7">
        <f>D36/$D$34</f>
        <v>5.0847457627118647E-2</v>
      </c>
      <c r="F36" s="28"/>
      <c r="G36" s="12">
        <v>3</v>
      </c>
      <c r="H36" s="7">
        <f t="shared" ref="H36:H43" si="12">G36/$G$34</f>
        <v>5.1724137931034482E-2</v>
      </c>
      <c r="I36" s="28"/>
      <c r="J36" s="12">
        <v>0</v>
      </c>
      <c r="K36" s="7">
        <f t="shared" ref="K36:K43" si="13">J36/$J$34</f>
        <v>0</v>
      </c>
      <c r="L36" s="28"/>
      <c r="M36" s="12">
        <v>0</v>
      </c>
      <c r="N36" s="7">
        <v>0</v>
      </c>
      <c r="O36" s="28"/>
    </row>
    <row r="37" spans="1:15" x14ac:dyDescent="0.35">
      <c r="A37" s="1"/>
      <c r="B37" s="44" t="s">
        <v>55</v>
      </c>
      <c r="C37" s="28"/>
      <c r="D37" s="11">
        <f t="shared" si="11"/>
        <v>8</v>
      </c>
      <c r="E37" s="6">
        <f t="shared" ref="E37:E43" si="14">D37/$D$34</f>
        <v>0.13559322033898305</v>
      </c>
      <c r="F37" s="28"/>
      <c r="G37" s="93">
        <v>8</v>
      </c>
      <c r="H37" s="92">
        <f t="shared" si="12"/>
        <v>0.13793103448275862</v>
      </c>
      <c r="I37" s="28"/>
      <c r="J37" s="93">
        <v>0</v>
      </c>
      <c r="K37" s="92">
        <f t="shared" si="13"/>
        <v>0</v>
      </c>
      <c r="L37" s="28"/>
      <c r="M37" s="93">
        <v>0</v>
      </c>
      <c r="N37" s="92">
        <v>0</v>
      </c>
      <c r="O37" s="28"/>
    </row>
    <row r="38" spans="1:15" x14ac:dyDescent="0.35">
      <c r="A38" s="1"/>
      <c r="B38" s="83" t="s">
        <v>54</v>
      </c>
      <c r="C38" s="28"/>
      <c r="D38" s="12">
        <f t="shared" si="11"/>
        <v>18</v>
      </c>
      <c r="E38" s="7">
        <f t="shared" si="14"/>
        <v>0.30508474576271188</v>
      </c>
      <c r="F38" s="28"/>
      <c r="G38" s="12">
        <v>18</v>
      </c>
      <c r="H38" s="7">
        <f t="shared" si="12"/>
        <v>0.31034482758620691</v>
      </c>
      <c r="I38" s="28"/>
      <c r="J38" s="12">
        <v>0</v>
      </c>
      <c r="K38" s="7">
        <f t="shared" si="13"/>
        <v>0</v>
      </c>
      <c r="L38" s="28"/>
      <c r="M38" s="12">
        <v>0</v>
      </c>
      <c r="N38" s="7">
        <v>0</v>
      </c>
      <c r="O38" s="28"/>
    </row>
    <row r="39" spans="1:15" x14ac:dyDescent="0.35">
      <c r="A39" s="1"/>
      <c r="B39" s="44" t="s">
        <v>53</v>
      </c>
      <c r="C39" s="28"/>
      <c r="D39" s="11">
        <f t="shared" si="11"/>
        <v>13</v>
      </c>
      <c r="E39" s="6">
        <f t="shared" si="14"/>
        <v>0.22033898305084745</v>
      </c>
      <c r="F39" s="28"/>
      <c r="G39" s="93">
        <v>13</v>
      </c>
      <c r="H39" s="92">
        <f t="shared" si="12"/>
        <v>0.22413793103448276</v>
      </c>
      <c r="I39" s="28"/>
      <c r="J39" s="93">
        <v>0</v>
      </c>
      <c r="K39" s="92">
        <f t="shared" si="13"/>
        <v>0</v>
      </c>
      <c r="L39" s="28"/>
      <c r="M39" s="93">
        <v>0</v>
      </c>
      <c r="N39" s="92">
        <v>0</v>
      </c>
      <c r="O39" s="28"/>
    </row>
    <row r="40" spans="1:15" x14ac:dyDescent="0.35">
      <c r="A40" s="1"/>
      <c r="B40" s="83" t="s">
        <v>52</v>
      </c>
      <c r="C40" s="28"/>
      <c r="D40" s="12">
        <f t="shared" si="11"/>
        <v>13</v>
      </c>
      <c r="E40" s="7">
        <f t="shared" si="14"/>
        <v>0.22033898305084745</v>
      </c>
      <c r="F40" s="28"/>
      <c r="G40" s="12">
        <v>12</v>
      </c>
      <c r="H40" s="7">
        <f t="shared" si="12"/>
        <v>0.20689655172413793</v>
      </c>
      <c r="I40" s="28"/>
      <c r="J40" s="12">
        <v>1</v>
      </c>
      <c r="K40" s="7">
        <f t="shared" si="13"/>
        <v>1</v>
      </c>
      <c r="L40" s="28"/>
      <c r="M40" s="12">
        <v>0</v>
      </c>
      <c r="N40" s="7">
        <v>0</v>
      </c>
      <c r="O40" s="28"/>
    </row>
    <row r="41" spans="1:15" x14ac:dyDescent="0.35">
      <c r="A41" s="1"/>
      <c r="B41" s="44" t="s">
        <v>51</v>
      </c>
      <c r="C41" s="28"/>
      <c r="D41" s="11">
        <f t="shared" si="11"/>
        <v>3</v>
      </c>
      <c r="E41" s="6">
        <f t="shared" si="14"/>
        <v>5.0847457627118647E-2</v>
      </c>
      <c r="F41" s="28"/>
      <c r="G41" s="93">
        <v>3</v>
      </c>
      <c r="H41" s="92">
        <f t="shared" si="12"/>
        <v>5.1724137931034482E-2</v>
      </c>
      <c r="I41" s="28"/>
      <c r="J41" s="93">
        <v>0</v>
      </c>
      <c r="K41" s="92">
        <f t="shared" si="13"/>
        <v>0</v>
      </c>
      <c r="L41" s="28"/>
      <c r="M41" s="93">
        <v>0</v>
      </c>
      <c r="N41" s="92">
        <v>0</v>
      </c>
      <c r="O41" s="28"/>
    </row>
    <row r="42" spans="1:15" x14ac:dyDescent="0.35">
      <c r="A42" s="1"/>
      <c r="B42" s="83" t="s">
        <v>50</v>
      </c>
      <c r="C42" s="28"/>
      <c r="D42" s="12">
        <f t="shared" si="11"/>
        <v>0</v>
      </c>
      <c r="E42" s="7">
        <f t="shared" si="14"/>
        <v>0</v>
      </c>
      <c r="F42" s="28"/>
      <c r="G42" s="12">
        <v>0</v>
      </c>
      <c r="H42" s="7">
        <f t="shared" si="12"/>
        <v>0</v>
      </c>
      <c r="I42" s="28"/>
      <c r="J42" s="12">
        <v>0</v>
      </c>
      <c r="K42" s="7">
        <f t="shared" si="13"/>
        <v>0</v>
      </c>
      <c r="L42" s="28"/>
      <c r="M42" s="12">
        <v>0</v>
      </c>
      <c r="N42" s="7">
        <v>0</v>
      </c>
      <c r="O42" s="28"/>
    </row>
    <row r="43" spans="1:15" x14ac:dyDescent="0.35">
      <c r="A43" s="1"/>
      <c r="B43" s="44" t="s">
        <v>183</v>
      </c>
      <c r="C43" s="28"/>
      <c r="D43" s="11">
        <f t="shared" si="11"/>
        <v>0</v>
      </c>
      <c r="E43" s="6">
        <f t="shared" si="14"/>
        <v>0</v>
      </c>
      <c r="F43" s="28"/>
      <c r="G43" s="93">
        <v>0</v>
      </c>
      <c r="H43" s="92">
        <f t="shared" si="12"/>
        <v>0</v>
      </c>
      <c r="I43" s="28"/>
      <c r="J43" s="93">
        <v>0</v>
      </c>
      <c r="K43" s="92">
        <f t="shared" si="13"/>
        <v>0</v>
      </c>
      <c r="L43" s="28"/>
      <c r="M43" s="93">
        <v>0</v>
      </c>
      <c r="N43" s="92">
        <v>0</v>
      </c>
      <c r="O43" s="28"/>
    </row>
    <row r="44" spans="1:15" ht="10" customHeight="1" x14ac:dyDescent="0.35">
      <c r="A44" s="1"/>
      <c r="B44" s="9"/>
      <c r="C44" s="9"/>
      <c r="D44" s="8"/>
      <c r="E44" s="8"/>
      <c r="F44" s="9"/>
      <c r="G44" s="8"/>
      <c r="H44" s="8"/>
      <c r="I44" s="9"/>
      <c r="J44" s="8"/>
      <c r="K44" s="8"/>
      <c r="L44" s="9"/>
      <c r="M44" s="8"/>
      <c r="N44" s="8"/>
      <c r="O44" s="9"/>
    </row>
    <row r="45" spans="1:15" ht="15" customHeight="1" x14ac:dyDescent="0.35">
      <c r="A45" s="1"/>
      <c r="B45" s="65" t="s">
        <v>192</v>
      </c>
      <c r="C45" s="64"/>
      <c r="D45" s="68">
        <f>SUM(D46:D54)</f>
        <v>49</v>
      </c>
      <c r="E45" s="67">
        <f>D45/D12</f>
        <v>0.18702290076335878</v>
      </c>
      <c r="F45" s="64"/>
      <c r="G45" s="68">
        <f>SUM(G46:G54)</f>
        <v>46</v>
      </c>
      <c r="H45" s="67">
        <f>G45/G12</f>
        <v>0.19246861924686193</v>
      </c>
      <c r="I45" s="64"/>
      <c r="J45" s="68">
        <f>SUM(J46:J54)</f>
        <v>2</v>
      </c>
      <c r="K45" s="67">
        <f>J45/J12</f>
        <v>0.13333333333333333</v>
      </c>
      <c r="L45" s="64"/>
      <c r="M45" s="68">
        <f>SUM(M46:M54)</f>
        <v>1</v>
      </c>
      <c r="N45" s="67">
        <f>M45/M12</f>
        <v>0.125</v>
      </c>
      <c r="O45" s="64"/>
    </row>
    <row r="46" spans="1:15" x14ac:dyDescent="0.35">
      <c r="A46" s="1"/>
      <c r="B46" s="44" t="s">
        <v>182</v>
      </c>
      <c r="C46" s="28"/>
      <c r="D46" s="41">
        <f>SUM(G46,J46,M46)</f>
        <v>9</v>
      </c>
      <c r="E46" s="6">
        <f>D46/$D$45</f>
        <v>0.18367346938775511</v>
      </c>
      <c r="F46" s="28"/>
      <c r="G46" s="93">
        <v>9</v>
      </c>
      <c r="H46" s="92">
        <f>G46/$G$45</f>
        <v>0.19565217391304349</v>
      </c>
      <c r="I46" s="28"/>
      <c r="J46" s="91">
        <v>0</v>
      </c>
      <c r="K46" s="92">
        <f>J46/$J$45</f>
        <v>0</v>
      </c>
      <c r="L46" s="28"/>
      <c r="M46" s="93">
        <v>0</v>
      </c>
      <c r="N46" s="92">
        <v>0</v>
      </c>
      <c r="O46" s="28"/>
    </row>
    <row r="47" spans="1:15" x14ac:dyDescent="0.35">
      <c r="A47" s="1"/>
      <c r="B47" s="83" t="s">
        <v>56</v>
      </c>
      <c r="C47" s="28"/>
      <c r="D47" s="12">
        <f t="shared" ref="D47:D54" si="15">SUM(G47,J47,M47)</f>
        <v>6</v>
      </c>
      <c r="E47" s="7">
        <f t="shared" ref="E47:E54" si="16">D47/$D$45</f>
        <v>0.12244897959183673</v>
      </c>
      <c r="F47" s="28"/>
      <c r="G47" s="12">
        <v>6</v>
      </c>
      <c r="H47" s="7">
        <f t="shared" ref="H47:H54" si="17">G47/$G$45</f>
        <v>0.13043478260869565</v>
      </c>
      <c r="I47" s="28"/>
      <c r="J47" s="12">
        <v>0</v>
      </c>
      <c r="K47" s="7">
        <f t="shared" ref="K47:K54" si="18">J47/$J$45</f>
        <v>0</v>
      </c>
      <c r="L47" s="28"/>
      <c r="M47" s="12">
        <v>0</v>
      </c>
      <c r="N47" s="7">
        <v>0</v>
      </c>
      <c r="O47" s="28"/>
    </row>
    <row r="48" spans="1:15" x14ac:dyDescent="0.35">
      <c r="A48" s="1"/>
      <c r="B48" s="44" t="s">
        <v>55</v>
      </c>
      <c r="C48" s="28"/>
      <c r="D48" s="11">
        <f t="shared" si="15"/>
        <v>14</v>
      </c>
      <c r="E48" s="6">
        <f t="shared" si="16"/>
        <v>0.2857142857142857</v>
      </c>
      <c r="F48" s="28"/>
      <c r="G48" s="93">
        <v>13</v>
      </c>
      <c r="H48" s="92">
        <f t="shared" si="17"/>
        <v>0.28260869565217389</v>
      </c>
      <c r="I48" s="28"/>
      <c r="J48" s="93">
        <v>1</v>
      </c>
      <c r="K48" s="92">
        <f t="shared" si="18"/>
        <v>0.5</v>
      </c>
      <c r="L48" s="28"/>
      <c r="M48" s="93">
        <v>0</v>
      </c>
      <c r="N48" s="92">
        <v>0</v>
      </c>
      <c r="O48" s="28"/>
    </row>
    <row r="49" spans="1:15" x14ac:dyDescent="0.35">
      <c r="A49" s="1"/>
      <c r="B49" s="83" t="s">
        <v>54</v>
      </c>
      <c r="C49" s="28"/>
      <c r="D49" s="12">
        <f t="shared" si="15"/>
        <v>5</v>
      </c>
      <c r="E49" s="7">
        <f t="shared" si="16"/>
        <v>0.10204081632653061</v>
      </c>
      <c r="F49" s="28"/>
      <c r="G49" s="12">
        <v>4</v>
      </c>
      <c r="H49" s="7">
        <f t="shared" si="17"/>
        <v>8.6956521739130432E-2</v>
      </c>
      <c r="I49" s="28"/>
      <c r="J49" s="12">
        <v>0</v>
      </c>
      <c r="K49" s="7">
        <f t="shared" si="18"/>
        <v>0</v>
      </c>
      <c r="L49" s="28"/>
      <c r="M49" s="12">
        <v>1</v>
      </c>
      <c r="N49" s="7">
        <f>M49/$M$45</f>
        <v>1</v>
      </c>
      <c r="O49" s="28"/>
    </row>
    <row r="50" spans="1:15" x14ac:dyDescent="0.35">
      <c r="A50" s="1"/>
      <c r="B50" s="44" t="s">
        <v>53</v>
      </c>
      <c r="C50" s="28"/>
      <c r="D50" s="11">
        <f t="shared" si="15"/>
        <v>8</v>
      </c>
      <c r="E50" s="6">
        <f t="shared" si="16"/>
        <v>0.16326530612244897</v>
      </c>
      <c r="F50" s="28"/>
      <c r="G50" s="93">
        <v>7</v>
      </c>
      <c r="H50" s="92">
        <f t="shared" si="17"/>
        <v>0.15217391304347827</v>
      </c>
      <c r="I50" s="28"/>
      <c r="J50" s="93">
        <v>1</v>
      </c>
      <c r="K50" s="92">
        <f t="shared" si="18"/>
        <v>0.5</v>
      </c>
      <c r="L50" s="28"/>
      <c r="M50" s="93">
        <v>0</v>
      </c>
      <c r="N50" s="92">
        <v>0</v>
      </c>
      <c r="O50" s="28"/>
    </row>
    <row r="51" spans="1:15" x14ac:dyDescent="0.35">
      <c r="A51" s="1"/>
      <c r="B51" s="83" t="s">
        <v>52</v>
      </c>
      <c r="C51" s="28"/>
      <c r="D51" s="12">
        <f t="shared" si="15"/>
        <v>6</v>
      </c>
      <c r="E51" s="7">
        <f t="shared" si="16"/>
        <v>0.12244897959183673</v>
      </c>
      <c r="F51" s="28"/>
      <c r="G51" s="12">
        <v>6</v>
      </c>
      <c r="H51" s="7">
        <f t="shared" si="17"/>
        <v>0.13043478260869565</v>
      </c>
      <c r="I51" s="28"/>
      <c r="J51" s="12">
        <v>0</v>
      </c>
      <c r="K51" s="7">
        <f t="shared" si="18"/>
        <v>0</v>
      </c>
      <c r="L51" s="28"/>
      <c r="M51" s="12">
        <v>0</v>
      </c>
      <c r="N51" s="7">
        <v>0</v>
      </c>
      <c r="O51" s="28"/>
    </row>
    <row r="52" spans="1:15" x14ac:dyDescent="0.35">
      <c r="A52" s="1"/>
      <c r="B52" s="44" t="s">
        <v>51</v>
      </c>
      <c r="C52" s="28"/>
      <c r="D52" s="11">
        <f t="shared" si="15"/>
        <v>1</v>
      </c>
      <c r="E52" s="6">
        <f t="shared" si="16"/>
        <v>2.0408163265306121E-2</v>
      </c>
      <c r="F52" s="28"/>
      <c r="G52" s="93">
        <v>1</v>
      </c>
      <c r="H52" s="92">
        <f t="shared" si="17"/>
        <v>2.1739130434782608E-2</v>
      </c>
      <c r="I52" s="28"/>
      <c r="J52" s="93">
        <v>0</v>
      </c>
      <c r="K52" s="92">
        <f t="shared" si="18"/>
        <v>0</v>
      </c>
      <c r="L52" s="28"/>
      <c r="M52" s="93">
        <v>0</v>
      </c>
      <c r="N52" s="92">
        <v>0</v>
      </c>
      <c r="O52" s="28"/>
    </row>
    <row r="53" spans="1:15" x14ac:dyDescent="0.35">
      <c r="A53" s="1"/>
      <c r="B53" s="83" t="s">
        <v>50</v>
      </c>
      <c r="C53" s="28"/>
      <c r="D53" s="12">
        <f t="shared" si="15"/>
        <v>0</v>
      </c>
      <c r="E53" s="7">
        <f t="shared" si="16"/>
        <v>0</v>
      </c>
      <c r="F53" s="28"/>
      <c r="G53" s="12">
        <v>0</v>
      </c>
      <c r="H53" s="7">
        <f t="shared" si="17"/>
        <v>0</v>
      </c>
      <c r="I53" s="28"/>
      <c r="J53" s="12">
        <v>0</v>
      </c>
      <c r="K53" s="7">
        <f t="shared" si="18"/>
        <v>0</v>
      </c>
      <c r="L53" s="28"/>
      <c r="M53" s="12">
        <v>0</v>
      </c>
      <c r="N53" s="7">
        <v>0</v>
      </c>
      <c r="O53" s="28"/>
    </row>
    <row r="54" spans="1:15" x14ac:dyDescent="0.35">
      <c r="A54" s="1"/>
      <c r="B54" s="44" t="s">
        <v>183</v>
      </c>
      <c r="C54" s="28"/>
      <c r="D54" s="11">
        <f t="shared" si="15"/>
        <v>0</v>
      </c>
      <c r="E54" s="6">
        <f t="shared" si="16"/>
        <v>0</v>
      </c>
      <c r="F54" s="28"/>
      <c r="G54" s="93">
        <v>0</v>
      </c>
      <c r="H54" s="92">
        <f t="shared" si="17"/>
        <v>0</v>
      </c>
      <c r="I54" s="28"/>
      <c r="J54" s="93">
        <v>0</v>
      </c>
      <c r="K54" s="92">
        <f t="shared" si="18"/>
        <v>0</v>
      </c>
      <c r="L54" s="28"/>
      <c r="M54" s="93">
        <v>0</v>
      </c>
      <c r="N54" s="92">
        <v>0</v>
      </c>
      <c r="O54" s="28"/>
    </row>
    <row r="55" spans="1:15" ht="10" customHeight="1" x14ac:dyDescent="0.35">
      <c r="A55" s="1"/>
      <c r="B55" s="9"/>
      <c r="C55" s="9"/>
      <c r="D55" s="8"/>
      <c r="E55" s="8"/>
      <c r="F55" s="9"/>
      <c r="G55" s="8"/>
      <c r="H55" s="8"/>
      <c r="I55" s="9"/>
      <c r="J55" s="8"/>
      <c r="K55" s="8"/>
      <c r="L55" s="9"/>
      <c r="M55" s="8"/>
      <c r="N55" s="8"/>
      <c r="O55" s="9"/>
    </row>
    <row r="56" spans="1:15" ht="15" customHeight="1" x14ac:dyDescent="0.35">
      <c r="A56" s="1"/>
      <c r="B56" s="65" t="s">
        <v>191</v>
      </c>
      <c r="C56" s="64"/>
      <c r="D56" s="68">
        <f>SUM(D57:D65)</f>
        <v>15</v>
      </c>
      <c r="E56" s="67">
        <f>D56/D12</f>
        <v>5.7251908396946563E-2</v>
      </c>
      <c r="F56" s="64"/>
      <c r="G56" s="68">
        <f>SUM(G57:G65)</f>
        <v>15</v>
      </c>
      <c r="H56" s="67">
        <f>G56/G12</f>
        <v>6.2761506276150625E-2</v>
      </c>
      <c r="I56" s="64"/>
      <c r="J56" s="68">
        <f>SUM(J57:J65)</f>
        <v>0</v>
      </c>
      <c r="K56" s="67">
        <f>J56/J12</f>
        <v>0</v>
      </c>
      <c r="L56" s="64"/>
      <c r="M56" s="68">
        <f>SUM(M57:M65)</f>
        <v>0</v>
      </c>
      <c r="N56" s="67">
        <f>M56/M12</f>
        <v>0</v>
      </c>
      <c r="O56" s="64"/>
    </row>
    <row r="57" spans="1:15" x14ac:dyDescent="0.35">
      <c r="A57" s="1"/>
      <c r="B57" s="44" t="s">
        <v>182</v>
      </c>
      <c r="C57" s="28"/>
      <c r="D57" s="41">
        <f>SUM(G57,J57,M57)</f>
        <v>1</v>
      </c>
      <c r="E57" s="6">
        <f>D57/$D$56</f>
        <v>6.6666666666666666E-2</v>
      </c>
      <c r="F57" s="28"/>
      <c r="G57" s="93">
        <v>1</v>
      </c>
      <c r="H57" s="92">
        <f>G57/$G$56</f>
        <v>6.6666666666666666E-2</v>
      </c>
      <c r="I57" s="28"/>
      <c r="J57" s="93">
        <v>0</v>
      </c>
      <c r="K57" s="92" t="str">
        <f>IFERROR(J57/$M$56, "0.0%")</f>
        <v>0.0%</v>
      </c>
      <c r="L57" s="28"/>
      <c r="M57" s="93">
        <v>0</v>
      </c>
      <c r="N57" s="92" t="str">
        <f>IFERROR(M57/$M$56, "0.0%")</f>
        <v>0.0%</v>
      </c>
      <c r="O57" s="28"/>
    </row>
    <row r="58" spans="1:15" x14ac:dyDescent="0.35">
      <c r="A58" s="1"/>
      <c r="B58" s="83" t="s">
        <v>56</v>
      </c>
      <c r="C58" s="28"/>
      <c r="D58" s="12">
        <f t="shared" ref="D58:D65" si="19">SUM(G58,J58,M58)</f>
        <v>2</v>
      </c>
      <c r="E58" s="7">
        <f t="shared" ref="E58:E65" si="20">D58/$D$56</f>
        <v>0.13333333333333333</v>
      </c>
      <c r="F58" s="28"/>
      <c r="G58" s="12">
        <v>2</v>
      </c>
      <c r="H58" s="7">
        <f t="shared" ref="H58:H65" si="21">G58/$G$56</f>
        <v>0.13333333333333333</v>
      </c>
      <c r="I58" s="28"/>
      <c r="J58" s="12">
        <v>0</v>
      </c>
      <c r="K58" s="7">
        <v>0</v>
      </c>
      <c r="L58" s="28"/>
      <c r="M58" s="12">
        <v>0</v>
      </c>
      <c r="N58" s="7">
        <v>0</v>
      </c>
      <c r="O58" s="28"/>
    </row>
    <row r="59" spans="1:15" x14ac:dyDescent="0.35">
      <c r="A59" s="1"/>
      <c r="B59" s="44" t="s">
        <v>55</v>
      </c>
      <c r="C59" s="28"/>
      <c r="D59" s="11">
        <f t="shared" si="19"/>
        <v>3</v>
      </c>
      <c r="E59" s="6">
        <f t="shared" si="20"/>
        <v>0.2</v>
      </c>
      <c r="F59" s="28"/>
      <c r="G59" s="93">
        <v>3</v>
      </c>
      <c r="H59" s="92">
        <f t="shared" si="21"/>
        <v>0.2</v>
      </c>
      <c r="I59" s="28"/>
      <c r="J59" s="93">
        <v>0</v>
      </c>
      <c r="K59" s="92">
        <v>0</v>
      </c>
      <c r="L59" s="28"/>
      <c r="M59" s="93">
        <v>0</v>
      </c>
      <c r="N59" s="92">
        <v>0</v>
      </c>
      <c r="O59" s="28"/>
    </row>
    <row r="60" spans="1:15" x14ac:dyDescent="0.35">
      <c r="A60" s="1"/>
      <c r="B60" s="83" t="s">
        <v>54</v>
      </c>
      <c r="C60" s="28"/>
      <c r="D60" s="12">
        <f t="shared" si="19"/>
        <v>3</v>
      </c>
      <c r="E60" s="7">
        <f t="shared" si="20"/>
        <v>0.2</v>
      </c>
      <c r="F60" s="28"/>
      <c r="G60" s="12">
        <v>3</v>
      </c>
      <c r="H60" s="7">
        <f t="shared" si="21"/>
        <v>0.2</v>
      </c>
      <c r="I60" s="28"/>
      <c r="J60" s="12">
        <v>0</v>
      </c>
      <c r="K60" s="7">
        <v>0</v>
      </c>
      <c r="L60" s="28"/>
      <c r="M60" s="12">
        <v>0</v>
      </c>
      <c r="N60" s="7">
        <v>0</v>
      </c>
      <c r="O60" s="28"/>
    </row>
    <row r="61" spans="1:15" x14ac:dyDescent="0.35">
      <c r="A61" s="1"/>
      <c r="B61" s="44" t="s">
        <v>53</v>
      </c>
      <c r="C61" s="28"/>
      <c r="D61" s="11">
        <f t="shared" si="19"/>
        <v>2</v>
      </c>
      <c r="E61" s="6">
        <f t="shared" si="20"/>
        <v>0.13333333333333333</v>
      </c>
      <c r="F61" s="28"/>
      <c r="G61" s="93">
        <v>2</v>
      </c>
      <c r="H61" s="92">
        <f t="shared" si="21"/>
        <v>0.13333333333333333</v>
      </c>
      <c r="I61" s="28"/>
      <c r="J61" s="93">
        <v>0</v>
      </c>
      <c r="K61" s="92">
        <v>0</v>
      </c>
      <c r="L61" s="28"/>
      <c r="M61" s="93">
        <v>0</v>
      </c>
      <c r="N61" s="92">
        <v>0</v>
      </c>
      <c r="O61" s="28"/>
    </row>
    <row r="62" spans="1:15" x14ac:dyDescent="0.35">
      <c r="A62" s="1"/>
      <c r="B62" s="83" t="s">
        <v>52</v>
      </c>
      <c r="C62" s="28"/>
      <c r="D62" s="12">
        <f t="shared" si="19"/>
        <v>4</v>
      </c>
      <c r="E62" s="7">
        <f t="shared" si="20"/>
        <v>0.26666666666666666</v>
      </c>
      <c r="F62" s="28"/>
      <c r="G62" s="12">
        <v>4</v>
      </c>
      <c r="H62" s="7">
        <f t="shared" si="21"/>
        <v>0.26666666666666666</v>
      </c>
      <c r="I62" s="28"/>
      <c r="J62" s="12">
        <v>0</v>
      </c>
      <c r="K62" s="7">
        <v>0</v>
      </c>
      <c r="L62" s="28"/>
      <c r="M62" s="12">
        <v>0</v>
      </c>
      <c r="N62" s="7">
        <v>0</v>
      </c>
      <c r="O62" s="28"/>
    </row>
    <row r="63" spans="1:15" x14ac:dyDescent="0.35">
      <c r="A63" s="1"/>
      <c r="B63" s="44" t="s">
        <v>51</v>
      </c>
      <c r="C63" s="28"/>
      <c r="D63" s="11">
        <f t="shared" si="19"/>
        <v>0</v>
      </c>
      <c r="E63" s="6">
        <f t="shared" si="20"/>
        <v>0</v>
      </c>
      <c r="F63" s="28"/>
      <c r="G63" s="93">
        <v>0</v>
      </c>
      <c r="H63" s="92">
        <f t="shared" si="21"/>
        <v>0</v>
      </c>
      <c r="I63" s="28"/>
      <c r="J63" s="93">
        <v>0</v>
      </c>
      <c r="K63" s="92">
        <v>0</v>
      </c>
      <c r="L63" s="28"/>
      <c r="M63" s="93">
        <v>0</v>
      </c>
      <c r="N63" s="92">
        <v>0</v>
      </c>
      <c r="O63" s="28"/>
    </row>
    <row r="64" spans="1:15" x14ac:dyDescent="0.35">
      <c r="A64" s="1"/>
      <c r="B64" s="83" t="s">
        <v>50</v>
      </c>
      <c r="C64" s="28"/>
      <c r="D64" s="12">
        <f t="shared" si="19"/>
        <v>0</v>
      </c>
      <c r="E64" s="7">
        <f t="shared" si="20"/>
        <v>0</v>
      </c>
      <c r="F64" s="28"/>
      <c r="G64" s="12">
        <v>0</v>
      </c>
      <c r="H64" s="7">
        <f t="shared" si="21"/>
        <v>0</v>
      </c>
      <c r="I64" s="28"/>
      <c r="J64" s="12">
        <v>0</v>
      </c>
      <c r="K64" s="7">
        <v>0</v>
      </c>
      <c r="L64" s="28"/>
      <c r="M64" s="12">
        <v>0</v>
      </c>
      <c r="N64" s="7">
        <v>0</v>
      </c>
      <c r="O64" s="28"/>
    </row>
    <row r="65" spans="1:15" x14ac:dyDescent="0.35">
      <c r="A65" s="1"/>
      <c r="B65" s="44" t="s">
        <v>183</v>
      </c>
      <c r="C65" s="28"/>
      <c r="D65" s="11">
        <f t="shared" si="19"/>
        <v>0</v>
      </c>
      <c r="E65" s="6">
        <f t="shared" si="20"/>
        <v>0</v>
      </c>
      <c r="F65" s="28"/>
      <c r="G65" s="93">
        <v>0</v>
      </c>
      <c r="H65" s="92">
        <f t="shared" si="21"/>
        <v>0</v>
      </c>
      <c r="I65" s="28"/>
      <c r="J65" s="93">
        <v>0</v>
      </c>
      <c r="K65" s="92">
        <v>0</v>
      </c>
      <c r="L65" s="28"/>
      <c r="M65" s="93">
        <v>0</v>
      </c>
      <c r="N65" s="92">
        <v>0</v>
      </c>
      <c r="O65" s="28"/>
    </row>
    <row r="66" spans="1:15" ht="10" customHeight="1" x14ac:dyDescent="0.35">
      <c r="A66" s="1"/>
      <c r="B66" s="9"/>
      <c r="C66" s="9"/>
      <c r="D66" s="8"/>
      <c r="E66" s="8"/>
      <c r="F66" s="9"/>
      <c r="G66" s="8"/>
      <c r="H66" s="8"/>
      <c r="I66" s="9"/>
      <c r="J66" s="8"/>
      <c r="K66" s="8"/>
      <c r="L66" s="9"/>
      <c r="M66" s="8"/>
      <c r="N66" s="8"/>
      <c r="O66" s="9"/>
    </row>
    <row r="67" spans="1:15" ht="15" customHeight="1" x14ac:dyDescent="0.35">
      <c r="A67" s="1"/>
      <c r="B67" s="65" t="s">
        <v>189</v>
      </c>
      <c r="C67" s="64"/>
      <c r="D67" s="68">
        <f>SUM(D68:D76)</f>
        <v>137</v>
      </c>
      <c r="E67" s="67">
        <f>D67/D12</f>
        <v>0.52290076335877866</v>
      </c>
      <c r="F67" s="64"/>
      <c r="G67" s="68">
        <f>SUM(G68:G76)</f>
        <v>118</v>
      </c>
      <c r="H67" s="67">
        <f>G67/G12</f>
        <v>0.49372384937238495</v>
      </c>
      <c r="I67" s="64"/>
      <c r="J67" s="68">
        <f>SUM(J68:J76)</f>
        <v>12</v>
      </c>
      <c r="K67" s="67">
        <f>J67/J12</f>
        <v>0.8</v>
      </c>
      <c r="L67" s="64"/>
      <c r="M67" s="68">
        <f>SUM(M68:M76)</f>
        <v>7</v>
      </c>
      <c r="N67" s="67">
        <f>M67/M12</f>
        <v>0.875</v>
      </c>
      <c r="O67" s="64"/>
    </row>
    <row r="68" spans="1:15" x14ac:dyDescent="0.35">
      <c r="A68" s="1"/>
      <c r="B68" s="44" t="s">
        <v>182</v>
      </c>
      <c r="C68" s="28"/>
      <c r="D68" s="41">
        <f>SUM(G68,J68,M68)</f>
        <v>35</v>
      </c>
      <c r="E68" s="6">
        <f>D68/$D$67</f>
        <v>0.25547445255474455</v>
      </c>
      <c r="F68" s="28"/>
      <c r="G68" s="93">
        <v>26</v>
      </c>
      <c r="H68" s="92">
        <f>G68/$G$67</f>
        <v>0.22033898305084745</v>
      </c>
      <c r="I68" s="28"/>
      <c r="J68" s="91">
        <v>4</v>
      </c>
      <c r="K68" s="92">
        <f>J68/$J$67</f>
        <v>0.33333333333333331</v>
      </c>
      <c r="L68" s="28"/>
      <c r="M68" s="93">
        <v>5</v>
      </c>
      <c r="N68" s="92">
        <f>M68/$M$67</f>
        <v>0.7142857142857143</v>
      </c>
      <c r="O68" s="28"/>
    </row>
    <row r="69" spans="1:15" x14ac:dyDescent="0.35">
      <c r="A69" s="1"/>
      <c r="B69" s="83" t="s">
        <v>56</v>
      </c>
      <c r="C69" s="28"/>
      <c r="D69" s="12">
        <f t="shared" ref="D69:D76" si="22">SUM(G69,J69,M69)</f>
        <v>20</v>
      </c>
      <c r="E69" s="7">
        <f t="shared" ref="E69:E76" si="23">D69/$D$67</f>
        <v>0.145985401459854</v>
      </c>
      <c r="F69" s="28"/>
      <c r="G69" s="12">
        <v>18</v>
      </c>
      <c r="H69" s="7">
        <f t="shared" ref="H69:H76" si="24">G69/$G$67</f>
        <v>0.15254237288135594</v>
      </c>
      <c r="I69" s="28"/>
      <c r="J69" s="12">
        <v>1</v>
      </c>
      <c r="K69" s="7">
        <f t="shared" ref="K69:K76" si="25">J69/$J$67</f>
        <v>8.3333333333333329E-2</v>
      </c>
      <c r="L69" s="28"/>
      <c r="M69" s="12">
        <v>1</v>
      </c>
      <c r="N69" s="7">
        <f t="shared" ref="N69:N76" si="26">M69/$M$67</f>
        <v>0.14285714285714285</v>
      </c>
      <c r="O69" s="28"/>
    </row>
    <row r="70" spans="1:15" x14ac:dyDescent="0.35">
      <c r="A70" s="1"/>
      <c r="B70" s="44" t="s">
        <v>55</v>
      </c>
      <c r="C70" s="28"/>
      <c r="D70" s="11">
        <f t="shared" si="22"/>
        <v>26</v>
      </c>
      <c r="E70" s="6">
        <f t="shared" si="23"/>
        <v>0.18978102189781021</v>
      </c>
      <c r="F70" s="28"/>
      <c r="G70" s="93">
        <v>22</v>
      </c>
      <c r="H70" s="92">
        <f t="shared" si="24"/>
        <v>0.1864406779661017</v>
      </c>
      <c r="I70" s="28"/>
      <c r="J70" s="93">
        <v>4</v>
      </c>
      <c r="K70" s="92">
        <f t="shared" si="25"/>
        <v>0.33333333333333331</v>
      </c>
      <c r="L70" s="28"/>
      <c r="M70" s="93">
        <v>0</v>
      </c>
      <c r="N70" s="92">
        <f t="shared" si="26"/>
        <v>0</v>
      </c>
      <c r="O70" s="28"/>
    </row>
    <row r="71" spans="1:15" x14ac:dyDescent="0.35">
      <c r="A71" s="1"/>
      <c r="B71" s="83" t="s">
        <v>54</v>
      </c>
      <c r="C71" s="28"/>
      <c r="D71" s="12">
        <f t="shared" si="22"/>
        <v>23</v>
      </c>
      <c r="E71" s="7">
        <f t="shared" si="23"/>
        <v>0.16788321167883211</v>
      </c>
      <c r="F71" s="28"/>
      <c r="G71" s="12">
        <v>22</v>
      </c>
      <c r="H71" s="7">
        <f t="shared" si="24"/>
        <v>0.1864406779661017</v>
      </c>
      <c r="I71" s="28"/>
      <c r="J71" s="12">
        <v>0</v>
      </c>
      <c r="K71" s="7">
        <f t="shared" si="25"/>
        <v>0</v>
      </c>
      <c r="L71" s="28"/>
      <c r="M71" s="12">
        <v>1</v>
      </c>
      <c r="N71" s="7">
        <f t="shared" si="26"/>
        <v>0.14285714285714285</v>
      </c>
      <c r="O71" s="28"/>
    </row>
    <row r="72" spans="1:15" x14ac:dyDescent="0.35">
      <c r="A72" s="1"/>
      <c r="B72" s="44" t="s">
        <v>53</v>
      </c>
      <c r="C72" s="28"/>
      <c r="D72" s="11">
        <f t="shared" si="22"/>
        <v>22</v>
      </c>
      <c r="E72" s="6">
        <f t="shared" si="23"/>
        <v>0.16058394160583941</v>
      </c>
      <c r="F72" s="28"/>
      <c r="G72" s="93">
        <v>20</v>
      </c>
      <c r="H72" s="92">
        <f t="shared" si="24"/>
        <v>0.16949152542372881</v>
      </c>
      <c r="I72" s="28"/>
      <c r="J72" s="93">
        <v>2</v>
      </c>
      <c r="K72" s="92">
        <f t="shared" si="25"/>
        <v>0.16666666666666666</v>
      </c>
      <c r="L72" s="28"/>
      <c r="M72" s="93">
        <v>0</v>
      </c>
      <c r="N72" s="92">
        <f t="shared" si="26"/>
        <v>0</v>
      </c>
      <c r="O72" s="28"/>
    </row>
    <row r="73" spans="1:15" x14ac:dyDescent="0.35">
      <c r="A73" s="1"/>
      <c r="B73" s="83" t="s">
        <v>52</v>
      </c>
      <c r="C73" s="28"/>
      <c r="D73" s="12">
        <f t="shared" si="22"/>
        <v>10</v>
      </c>
      <c r="E73" s="7">
        <f t="shared" si="23"/>
        <v>7.2992700729927001E-2</v>
      </c>
      <c r="F73" s="28"/>
      <c r="G73" s="12">
        <v>9</v>
      </c>
      <c r="H73" s="7">
        <f t="shared" si="24"/>
        <v>7.6271186440677971E-2</v>
      </c>
      <c r="I73" s="28"/>
      <c r="J73" s="12">
        <v>1</v>
      </c>
      <c r="K73" s="7">
        <f t="shared" si="25"/>
        <v>8.3333333333333329E-2</v>
      </c>
      <c r="L73" s="28"/>
      <c r="M73" s="12">
        <v>0</v>
      </c>
      <c r="N73" s="7">
        <f t="shared" si="26"/>
        <v>0</v>
      </c>
      <c r="O73" s="28"/>
    </row>
    <row r="74" spans="1:15" x14ac:dyDescent="0.35">
      <c r="A74" s="1"/>
      <c r="B74" s="44" t="s">
        <v>51</v>
      </c>
      <c r="C74" s="28"/>
      <c r="D74" s="11">
        <f t="shared" si="22"/>
        <v>1</v>
      </c>
      <c r="E74" s="6">
        <f t="shared" si="23"/>
        <v>7.2992700729927005E-3</v>
      </c>
      <c r="F74" s="28"/>
      <c r="G74" s="93">
        <v>1</v>
      </c>
      <c r="H74" s="92">
        <f t="shared" si="24"/>
        <v>8.4745762711864406E-3</v>
      </c>
      <c r="I74" s="28"/>
      <c r="J74" s="93">
        <v>0</v>
      </c>
      <c r="K74" s="92">
        <f t="shared" si="25"/>
        <v>0</v>
      </c>
      <c r="L74" s="28"/>
      <c r="M74" s="93">
        <v>0</v>
      </c>
      <c r="N74" s="92">
        <f t="shared" si="26"/>
        <v>0</v>
      </c>
      <c r="O74" s="28"/>
    </row>
    <row r="75" spans="1:15" x14ac:dyDescent="0.35">
      <c r="A75" s="1"/>
      <c r="B75" s="83" t="s">
        <v>50</v>
      </c>
      <c r="C75" s="28"/>
      <c r="D75" s="12">
        <f t="shared" si="22"/>
        <v>0</v>
      </c>
      <c r="E75" s="7">
        <f t="shared" si="23"/>
        <v>0</v>
      </c>
      <c r="F75" s="28"/>
      <c r="G75" s="12">
        <v>0</v>
      </c>
      <c r="H75" s="7">
        <f t="shared" si="24"/>
        <v>0</v>
      </c>
      <c r="I75" s="28"/>
      <c r="J75" s="12">
        <v>0</v>
      </c>
      <c r="K75" s="7">
        <f t="shared" si="25"/>
        <v>0</v>
      </c>
      <c r="L75" s="28"/>
      <c r="M75" s="12">
        <v>0</v>
      </c>
      <c r="N75" s="7">
        <f t="shared" si="26"/>
        <v>0</v>
      </c>
      <c r="O75" s="28"/>
    </row>
    <row r="76" spans="1:15" ht="15" thickBot="1" x14ac:dyDescent="0.4">
      <c r="A76" s="1"/>
      <c r="B76" s="63" t="s">
        <v>183</v>
      </c>
      <c r="C76" s="28"/>
      <c r="D76" s="45">
        <f t="shared" si="22"/>
        <v>0</v>
      </c>
      <c r="E76" s="19">
        <f t="shared" si="23"/>
        <v>0</v>
      </c>
      <c r="F76" s="28"/>
      <c r="G76" s="94">
        <v>0</v>
      </c>
      <c r="H76" s="95">
        <f t="shared" si="24"/>
        <v>0</v>
      </c>
      <c r="I76" s="28"/>
      <c r="J76" s="94">
        <v>0</v>
      </c>
      <c r="K76" s="95">
        <f t="shared" si="25"/>
        <v>0</v>
      </c>
      <c r="L76" s="28"/>
      <c r="M76" s="94">
        <v>0</v>
      </c>
      <c r="N76" s="95">
        <f t="shared" si="26"/>
        <v>0</v>
      </c>
      <c r="O76" s="28"/>
    </row>
    <row r="77" spans="1:15" s="1" customFormat="1" ht="12" customHeight="1" thickTop="1" x14ac:dyDescent="0.25">
      <c r="D77" s="79"/>
      <c r="F77" s="79"/>
      <c r="H77" s="79"/>
      <c r="I77" s="80"/>
      <c r="J77" s="80"/>
      <c r="K77" s="79"/>
      <c r="L77" s="79"/>
      <c r="M77" s="80"/>
      <c r="N77" s="80"/>
      <c r="O77" s="79"/>
    </row>
    <row r="78" spans="1:15" s="1" customFormat="1" ht="24" customHeight="1" x14ac:dyDescent="0.25">
      <c r="B78" s="471" t="s">
        <v>203</v>
      </c>
      <c r="C78" s="471"/>
      <c r="D78" s="471"/>
      <c r="E78" s="471"/>
      <c r="F78" s="96"/>
      <c r="G78" s="96"/>
      <c r="H78" s="96"/>
      <c r="I78" s="96"/>
      <c r="J78" s="96"/>
      <c r="K78" s="96"/>
      <c r="L78" s="96"/>
      <c r="M78" s="96"/>
      <c r="N78" s="96"/>
      <c r="O78" s="96"/>
    </row>
    <row r="79" spans="1:15" s="1" customFormat="1" ht="12" customHeight="1" x14ac:dyDescent="0.25">
      <c r="B79" s="81" t="s">
        <v>46</v>
      </c>
      <c r="D79" s="314"/>
      <c r="F79" s="314"/>
      <c r="H79" s="81"/>
      <c r="I79" s="81"/>
      <c r="K79" s="81"/>
      <c r="L79" s="81"/>
      <c r="M79" s="81"/>
      <c r="O79" s="314"/>
    </row>
    <row r="80" spans="1:15" s="1" customFormat="1" ht="12" customHeight="1" x14ac:dyDescent="0.25">
      <c r="B80" s="81" t="s">
        <v>47</v>
      </c>
      <c r="D80" s="314"/>
      <c r="F80" s="314"/>
      <c r="H80" s="81"/>
      <c r="I80" s="81"/>
      <c r="K80" s="81"/>
      <c r="L80" s="81"/>
      <c r="M80" s="81"/>
      <c r="O80" s="314"/>
    </row>
    <row r="81" spans="2:15" s="1" customFormat="1" ht="24" customHeight="1" x14ac:dyDescent="0.25">
      <c r="B81" s="472" t="s">
        <v>58</v>
      </c>
      <c r="C81" s="472"/>
      <c r="D81" s="472"/>
      <c r="E81" s="472"/>
      <c r="F81" s="314"/>
      <c r="H81" s="81"/>
      <c r="I81" s="81"/>
      <c r="K81" s="81"/>
      <c r="L81" s="81"/>
      <c r="M81" s="81"/>
      <c r="O81" s="314"/>
    </row>
    <row r="82" spans="2:15" s="1" customFormat="1" ht="12" customHeight="1" x14ac:dyDescent="0.25">
      <c r="B82" s="472"/>
      <c r="C82" s="472"/>
      <c r="D82" s="472"/>
      <c r="E82" s="472"/>
      <c r="F82" s="314"/>
      <c r="H82" s="81"/>
      <c r="I82" s="81"/>
      <c r="K82" s="81"/>
      <c r="L82" s="81"/>
      <c r="M82" s="81"/>
      <c r="O82" s="314"/>
    </row>
    <row r="83" spans="2:15" s="1" customFormat="1" ht="12" customHeight="1" x14ac:dyDescent="0.25">
      <c r="B83" s="314"/>
      <c r="D83" s="314"/>
      <c r="F83" s="314"/>
      <c r="H83" s="314"/>
      <c r="I83" s="314"/>
      <c r="J83" s="314"/>
      <c r="K83" s="314"/>
      <c r="L83" s="314"/>
      <c r="M83" s="314"/>
      <c r="N83" s="314"/>
      <c r="O83" s="314"/>
    </row>
    <row r="84" spans="2:15" s="1" customFormat="1" ht="12" customHeight="1" x14ac:dyDescent="0.25">
      <c r="B84" s="473" t="s">
        <v>335</v>
      </c>
      <c r="C84" s="473"/>
      <c r="D84" s="473"/>
      <c r="E84" s="473"/>
      <c r="F84" s="473"/>
      <c r="G84" s="473"/>
      <c r="H84" s="473"/>
      <c r="I84" s="473"/>
      <c r="J84" s="473"/>
      <c r="K84" s="473"/>
      <c r="L84" s="473"/>
      <c r="M84" s="473"/>
      <c r="N84" s="473"/>
      <c r="O84" s="473"/>
    </row>
  </sheetData>
  <mergeCells count="14">
    <mergeCell ref="B3:E6"/>
    <mergeCell ref="G6:N6"/>
    <mergeCell ref="D8:E8"/>
    <mergeCell ref="G8:H8"/>
    <mergeCell ref="J8:K8"/>
    <mergeCell ref="M8:N8"/>
    <mergeCell ref="B82:E82"/>
    <mergeCell ref="B84:O84"/>
    <mergeCell ref="D9:E9"/>
    <mergeCell ref="G9:H9"/>
    <mergeCell ref="J9:K9"/>
    <mergeCell ref="M9:N9"/>
    <mergeCell ref="B78:E78"/>
    <mergeCell ref="B81:E81"/>
  </mergeCells>
  <hyperlinks>
    <hyperlink ref="B2" location="ToC!A1" display="Table of Contents" xr:uid="{E7134192-80ED-47DF-B652-F9BA7CAB60EE}"/>
  </hyperlinks>
  <pageMargins left="0.75" right="0.75" top="0.75" bottom="0.75" header="0.5" footer="0.5"/>
  <pageSetup pageOrder="overThenDown" orientation="landscape" r:id="rId1"/>
  <headerFooter>
    <oddHeader>&amp;L&amp;"Arial,Italic"&amp;10ADEA Survey of Allied Dental Program Directors, 2018 Summary and Results</oddHeader>
    <oddFooter>&amp;L&amp;"Arial,Regular"&amp;10July 2019</oddFooter>
  </headerFooter>
  <rowBreaks count="2" manualBreakCount="2">
    <brk id="44" max="16383" man="1"/>
    <brk id="66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25F73-E7B2-4137-ABB3-AFA9B7B7D493}">
  <sheetPr>
    <tabColor theme="0" tint="-0.499984740745262"/>
    <pageSetUpPr autoPageBreaks="0"/>
  </sheetPr>
  <dimension ref="A1:U84"/>
  <sheetViews>
    <sheetView showGridLines="0" zoomScaleNormal="100" workbookViewId="0"/>
  </sheetViews>
  <sheetFormatPr defaultColWidth="8.81640625" defaultRowHeight="14.5" x14ac:dyDescent="0.35"/>
  <cols>
    <col min="1" max="1" width="2.26953125" customWidth="1"/>
    <col min="2" max="2" width="20.7265625" customWidth="1"/>
    <col min="3" max="3" width="2" customWidth="1"/>
    <col min="4" max="5" width="8.26953125" customWidth="1"/>
    <col min="6" max="6" width="2.7265625" customWidth="1"/>
    <col min="7" max="8" width="8.26953125" customWidth="1"/>
    <col min="9" max="9" width="1.453125" customWidth="1"/>
    <col min="10" max="11" width="8.26953125" customWidth="1"/>
    <col min="12" max="12" width="1.453125" customWidth="1"/>
    <col min="13" max="14" width="8.26953125" customWidth="1"/>
    <col min="15" max="15" width="1.453125" customWidth="1"/>
    <col min="16" max="17" width="8.26953125" customWidth="1"/>
    <col min="18" max="18" width="2.7265625" customWidth="1"/>
    <col min="21" max="21" width="31.453125" bestFit="1" customWidth="1"/>
  </cols>
  <sheetData>
    <row r="1" spans="1:18" s="1" customFormat="1" ht="12.75" customHeight="1" x14ac:dyDescent="0.25">
      <c r="D1" s="3"/>
      <c r="F1" s="3"/>
      <c r="H1" s="3"/>
      <c r="K1" s="3"/>
      <c r="L1" s="3"/>
      <c r="O1" s="3"/>
      <c r="R1" s="3"/>
    </row>
    <row r="2" spans="1:18" s="1" customFormat="1" ht="12.75" customHeight="1" x14ac:dyDescent="0.35">
      <c r="B2" s="78" t="s">
        <v>25</v>
      </c>
      <c r="E2" s="445"/>
      <c r="H2" s="445"/>
      <c r="I2" s="3"/>
      <c r="K2" s="445"/>
      <c r="L2" s="3"/>
      <c r="M2" s="3"/>
      <c r="N2" s="445"/>
      <c r="O2" s="3"/>
      <c r="P2" s="3"/>
      <c r="Q2" s="445"/>
    </row>
    <row r="3" spans="1:18" ht="15" customHeight="1" x14ac:dyDescent="0.35">
      <c r="A3" s="1"/>
      <c r="B3" s="515" t="s">
        <v>450</v>
      </c>
      <c r="C3" s="515"/>
      <c r="D3" s="515"/>
      <c r="E3" s="515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</row>
    <row r="4" spans="1:18" x14ac:dyDescent="0.35">
      <c r="A4" s="1"/>
      <c r="B4" s="515"/>
      <c r="C4" s="515"/>
      <c r="D4" s="515"/>
      <c r="E4" s="5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</row>
    <row r="5" spans="1:18" x14ac:dyDescent="0.35">
      <c r="A5" s="1"/>
      <c r="B5" s="515"/>
      <c r="C5" s="515"/>
      <c r="D5" s="515"/>
      <c r="E5" s="515"/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5"/>
      <c r="R5" s="315"/>
    </row>
    <row r="6" spans="1:18" ht="15" customHeight="1" x14ac:dyDescent="0.35">
      <c r="A6" s="1"/>
      <c r="B6" s="515"/>
      <c r="C6" s="515"/>
      <c r="D6" s="515"/>
      <c r="E6" s="515"/>
      <c r="F6" s="315"/>
      <c r="G6" s="516" t="s">
        <v>146</v>
      </c>
      <c r="H6" s="516"/>
      <c r="I6" s="516"/>
      <c r="J6" s="516"/>
      <c r="K6" s="516"/>
      <c r="L6" s="516"/>
      <c r="M6" s="516"/>
      <c r="N6" s="516"/>
      <c r="O6" s="516"/>
      <c r="P6" s="516"/>
      <c r="Q6" s="516"/>
      <c r="R6" s="315"/>
    </row>
    <row r="7" spans="1:18" ht="12.75" customHeight="1" x14ac:dyDescent="0.35">
      <c r="A7" s="1"/>
      <c r="B7" s="315"/>
      <c r="C7" s="315"/>
      <c r="D7" s="2"/>
      <c r="E7" s="2"/>
      <c r="F7" s="315"/>
      <c r="G7" s="315"/>
      <c r="H7" s="315"/>
      <c r="I7" s="315"/>
      <c r="J7" s="315"/>
      <c r="K7" s="315"/>
      <c r="L7" s="315"/>
      <c r="M7" s="2"/>
      <c r="N7" s="2"/>
      <c r="O7" s="315"/>
      <c r="P7" s="2"/>
      <c r="Q7" s="2"/>
      <c r="R7" s="315"/>
    </row>
    <row r="8" spans="1:18" x14ac:dyDescent="0.35">
      <c r="A8" s="1"/>
      <c r="B8" s="1"/>
      <c r="C8" s="1"/>
      <c r="D8" s="476" t="s">
        <v>3</v>
      </c>
      <c r="E8" s="476"/>
      <c r="F8" s="16"/>
      <c r="G8" s="501" t="s">
        <v>150</v>
      </c>
      <c r="H8" s="501"/>
      <c r="I8" s="173"/>
      <c r="J8" s="501" t="s">
        <v>147</v>
      </c>
      <c r="K8" s="501"/>
      <c r="L8" s="173"/>
      <c r="M8" s="501" t="s">
        <v>148</v>
      </c>
      <c r="N8" s="501"/>
      <c r="O8" s="173"/>
      <c r="P8" s="501" t="s">
        <v>149</v>
      </c>
      <c r="Q8" s="501"/>
      <c r="R8" s="16"/>
    </row>
    <row r="9" spans="1:18" x14ac:dyDescent="0.35">
      <c r="A9" s="1"/>
      <c r="B9" s="3"/>
      <c r="C9" s="3"/>
      <c r="D9" s="517" t="s">
        <v>383</v>
      </c>
      <c r="E9" s="517"/>
      <c r="F9" s="3"/>
      <c r="G9" s="475" t="s">
        <v>382</v>
      </c>
      <c r="H9" s="475"/>
      <c r="I9" s="3"/>
      <c r="J9" s="475" t="s">
        <v>381</v>
      </c>
      <c r="K9" s="475"/>
      <c r="L9" s="3"/>
      <c r="M9" s="475" t="s">
        <v>380</v>
      </c>
      <c r="N9" s="475"/>
      <c r="O9" s="3"/>
      <c r="P9" s="475" t="s">
        <v>379</v>
      </c>
      <c r="Q9" s="475"/>
      <c r="R9" s="3"/>
    </row>
    <row r="10" spans="1:18" ht="22.5" customHeight="1" thickBot="1" x14ac:dyDescent="0.4">
      <c r="A10" s="1"/>
      <c r="B10" s="30"/>
      <c r="C10" s="9"/>
      <c r="D10" s="317" t="s">
        <v>24</v>
      </c>
      <c r="E10" s="54" t="s">
        <v>2</v>
      </c>
      <c r="F10" s="9"/>
      <c r="G10" s="317" t="s">
        <v>24</v>
      </c>
      <c r="H10" s="317" t="s">
        <v>2</v>
      </c>
      <c r="I10" s="9"/>
      <c r="J10" s="317" t="s">
        <v>24</v>
      </c>
      <c r="K10" s="54" t="s">
        <v>2</v>
      </c>
      <c r="L10" s="9"/>
      <c r="M10" s="317" t="s">
        <v>24</v>
      </c>
      <c r="N10" s="54" t="s">
        <v>2</v>
      </c>
      <c r="O10" s="9"/>
      <c r="P10" s="317" t="s">
        <v>24</v>
      </c>
      <c r="Q10" s="54" t="s">
        <v>2</v>
      </c>
      <c r="R10" s="9"/>
    </row>
    <row r="11" spans="1:18" ht="10" customHeight="1" x14ac:dyDescent="0.35">
      <c r="A11" s="1"/>
      <c r="B11" s="9"/>
      <c r="C11" s="9"/>
      <c r="D11" s="8"/>
      <c r="E11" s="8"/>
      <c r="F11" s="9"/>
      <c r="G11" s="8"/>
      <c r="H11" s="8"/>
      <c r="I11" s="9"/>
      <c r="J11" s="8"/>
      <c r="K11" s="8"/>
      <c r="L11" s="9"/>
      <c r="M11" s="8"/>
      <c r="N11" s="8"/>
      <c r="O11" s="9"/>
      <c r="P11" s="8"/>
      <c r="Q11" s="8"/>
      <c r="R11" s="9"/>
    </row>
    <row r="12" spans="1:18" ht="15" customHeight="1" x14ac:dyDescent="0.35">
      <c r="A12" s="1"/>
      <c r="B12" s="65" t="s">
        <v>57</v>
      </c>
      <c r="C12" s="64"/>
      <c r="D12" s="68">
        <f>SUM(D13:D21)</f>
        <v>262</v>
      </c>
      <c r="E12" s="67">
        <f t="shared" ref="E12:E21" si="0">D12/$D$12</f>
        <v>1</v>
      </c>
      <c r="F12" s="64"/>
      <c r="G12" s="68">
        <f>SUM(G13:G21)</f>
        <v>78</v>
      </c>
      <c r="H12" s="67">
        <f t="shared" ref="H12:H21" si="1">G12/$G$12</f>
        <v>1</v>
      </c>
      <c r="I12" s="64"/>
      <c r="J12" s="68">
        <f>SUM(J13:J21)</f>
        <v>30</v>
      </c>
      <c r="K12" s="67">
        <f t="shared" ref="K12:K21" si="2">J12/$J$12</f>
        <v>1</v>
      </c>
      <c r="L12" s="64"/>
      <c r="M12" s="68">
        <f>SUM(M13:M21)</f>
        <v>93</v>
      </c>
      <c r="N12" s="67">
        <f>M12/$M$12</f>
        <v>1</v>
      </c>
      <c r="O12" s="64"/>
      <c r="P12" s="68">
        <f>SUM(P13:P21)</f>
        <v>61</v>
      </c>
      <c r="Q12" s="67">
        <f t="shared" ref="Q12:Q21" si="3">P12/$P$12</f>
        <v>1</v>
      </c>
      <c r="R12" s="64"/>
    </row>
    <row r="13" spans="1:18" x14ac:dyDescent="0.35">
      <c r="A13" s="1"/>
      <c r="B13" s="44" t="s">
        <v>182</v>
      </c>
      <c r="C13" s="28"/>
      <c r="D13" s="41">
        <f>D35+D46+D57+D68+D24</f>
        <v>46</v>
      </c>
      <c r="E13" s="6">
        <f t="shared" si="0"/>
        <v>0.17557251908396945</v>
      </c>
      <c r="F13" s="28"/>
      <c r="G13" s="91">
        <f>G35+G46+G57+G68+G24</f>
        <v>10</v>
      </c>
      <c r="H13" s="92">
        <f t="shared" si="1"/>
        <v>0.12820512820512819</v>
      </c>
      <c r="I13" s="28"/>
      <c r="J13" s="91">
        <f>J35+J46+J57+J68+J24</f>
        <v>5</v>
      </c>
      <c r="K13" s="92">
        <f t="shared" si="2"/>
        <v>0.16666666666666666</v>
      </c>
      <c r="L13" s="28"/>
      <c r="M13" s="91">
        <f>M35+M46+M57+M68+M24</f>
        <v>10</v>
      </c>
      <c r="N13" s="92">
        <f>M13/$M$12</f>
        <v>0.10752688172043011</v>
      </c>
      <c r="O13" s="28"/>
      <c r="P13" s="91">
        <f>P35+P46+P57+P68+P24</f>
        <v>21</v>
      </c>
      <c r="Q13" s="92">
        <f>P13/$P$12</f>
        <v>0.34426229508196721</v>
      </c>
      <c r="R13" s="28"/>
    </row>
    <row r="14" spans="1:18" x14ac:dyDescent="0.35">
      <c r="A14" s="1"/>
      <c r="B14" s="83" t="s">
        <v>56</v>
      </c>
      <c r="C14" s="28"/>
      <c r="D14" s="324">
        <f t="shared" ref="D14:D21" si="4">D36+D47+D58+D69+D25</f>
        <v>32</v>
      </c>
      <c r="E14" s="7">
        <f t="shared" si="0"/>
        <v>0.12213740458015267</v>
      </c>
      <c r="F14" s="28"/>
      <c r="G14" s="57">
        <f t="shared" ref="G14:G21" si="5">G36+G47+G58+G69+G25</f>
        <v>12</v>
      </c>
      <c r="H14" s="7">
        <f t="shared" si="1"/>
        <v>0.15384615384615385</v>
      </c>
      <c r="I14" s="28"/>
      <c r="J14" s="57">
        <f t="shared" ref="J14:J21" si="6">J36+J47+J58+J69+J25</f>
        <v>5</v>
      </c>
      <c r="K14" s="7">
        <f t="shared" si="2"/>
        <v>0.16666666666666666</v>
      </c>
      <c r="L14" s="28"/>
      <c r="M14" s="57">
        <f t="shared" ref="M14:M21" si="7">M36+M47+M58+M69+M25</f>
        <v>8</v>
      </c>
      <c r="N14" s="7">
        <f t="shared" ref="N14:N21" si="8">M14/$M$12</f>
        <v>8.6021505376344093E-2</v>
      </c>
      <c r="O14" s="28"/>
      <c r="P14" s="57">
        <f t="shared" ref="P14:P21" si="9">P36+P47+P58+P69+P25</f>
        <v>7</v>
      </c>
      <c r="Q14" s="7">
        <f t="shared" si="3"/>
        <v>0.11475409836065574</v>
      </c>
      <c r="R14" s="28"/>
    </row>
    <row r="15" spans="1:18" x14ac:dyDescent="0.35">
      <c r="A15" s="1"/>
      <c r="B15" s="44" t="s">
        <v>55</v>
      </c>
      <c r="C15" s="28"/>
      <c r="D15" s="41">
        <f t="shared" si="4"/>
        <v>51</v>
      </c>
      <c r="E15" s="6">
        <f t="shared" si="0"/>
        <v>0.19465648854961831</v>
      </c>
      <c r="F15" s="28"/>
      <c r="G15" s="91">
        <f t="shared" si="5"/>
        <v>15</v>
      </c>
      <c r="H15" s="92">
        <f t="shared" si="1"/>
        <v>0.19230769230769232</v>
      </c>
      <c r="I15" s="28"/>
      <c r="J15" s="91">
        <f t="shared" si="6"/>
        <v>6</v>
      </c>
      <c r="K15" s="92">
        <f t="shared" si="2"/>
        <v>0.2</v>
      </c>
      <c r="L15" s="28"/>
      <c r="M15" s="91">
        <f t="shared" si="7"/>
        <v>17</v>
      </c>
      <c r="N15" s="92">
        <f t="shared" si="8"/>
        <v>0.18279569892473119</v>
      </c>
      <c r="O15" s="28"/>
      <c r="P15" s="91">
        <f t="shared" si="9"/>
        <v>13</v>
      </c>
      <c r="Q15" s="92">
        <f t="shared" si="3"/>
        <v>0.21311475409836064</v>
      </c>
      <c r="R15" s="28"/>
    </row>
    <row r="16" spans="1:18" x14ac:dyDescent="0.35">
      <c r="A16" s="1"/>
      <c r="B16" s="83" t="s">
        <v>54</v>
      </c>
      <c r="C16" s="28"/>
      <c r="D16" s="57">
        <f t="shared" si="4"/>
        <v>49</v>
      </c>
      <c r="E16" s="7">
        <f t="shared" si="0"/>
        <v>0.18702290076335878</v>
      </c>
      <c r="F16" s="28"/>
      <c r="G16" s="57">
        <f t="shared" si="5"/>
        <v>19</v>
      </c>
      <c r="H16" s="7">
        <f t="shared" si="1"/>
        <v>0.24358974358974358</v>
      </c>
      <c r="I16" s="28"/>
      <c r="J16" s="57">
        <f t="shared" si="6"/>
        <v>6</v>
      </c>
      <c r="K16" s="7">
        <f t="shared" si="2"/>
        <v>0.2</v>
      </c>
      <c r="L16" s="28"/>
      <c r="M16" s="57">
        <f t="shared" si="7"/>
        <v>16</v>
      </c>
      <c r="N16" s="7">
        <f t="shared" si="8"/>
        <v>0.17204301075268819</v>
      </c>
      <c r="O16" s="28"/>
      <c r="P16" s="57">
        <f t="shared" si="9"/>
        <v>8</v>
      </c>
      <c r="Q16" s="7">
        <f t="shared" si="3"/>
        <v>0.13114754098360656</v>
      </c>
      <c r="R16" s="28"/>
    </row>
    <row r="17" spans="1:21" x14ac:dyDescent="0.35">
      <c r="A17" s="1"/>
      <c r="B17" s="44" t="s">
        <v>53</v>
      </c>
      <c r="C17" s="28"/>
      <c r="D17" s="41">
        <f t="shared" si="4"/>
        <v>45</v>
      </c>
      <c r="E17" s="6">
        <f t="shared" si="0"/>
        <v>0.1717557251908397</v>
      </c>
      <c r="F17" s="28"/>
      <c r="G17" s="91">
        <f t="shared" si="5"/>
        <v>13</v>
      </c>
      <c r="H17" s="92">
        <f t="shared" si="1"/>
        <v>0.16666666666666666</v>
      </c>
      <c r="I17" s="28"/>
      <c r="J17" s="91">
        <f t="shared" si="6"/>
        <v>4</v>
      </c>
      <c r="K17" s="92">
        <f t="shared" si="2"/>
        <v>0.13333333333333333</v>
      </c>
      <c r="L17" s="28"/>
      <c r="M17" s="91">
        <f t="shared" si="7"/>
        <v>23</v>
      </c>
      <c r="N17" s="92">
        <f t="shared" si="8"/>
        <v>0.24731182795698925</v>
      </c>
      <c r="O17" s="28"/>
      <c r="P17" s="91">
        <f t="shared" si="9"/>
        <v>5</v>
      </c>
      <c r="Q17" s="92">
        <f t="shared" si="3"/>
        <v>8.1967213114754092E-2</v>
      </c>
      <c r="R17" s="28"/>
    </row>
    <row r="18" spans="1:21" x14ac:dyDescent="0.35">
      <c r="A18" s="1"/>
      <c r="B18" s="83" t="s">
        <v>52</v>
      </c>
      <c r="C18" s="28"/>
      <c r="D18" s="57">
        <f t="shared" si="4"/>
        <v>34</v>
      </c>
      <c r="E18" s="7">
        <f t="shared" si="0"/>
        <v>0.12977099236641221</v>
      </c>
      <c r="F18" s="28"/>
      <c r="G18" s="57">
        <f t="shared" si="5"/>
        <v>7</v>
      </c>
      <c r="H18" s="7">
        <f t="shared" si="1"/>
        <v>8.9743589743589744E-2</v>
      </c>
      <c r="I18" s="28"/>
      <c r="J18" s="57">
        <f t="shared" si="6"/>
        <v>4</v>
      </c>
      <c r="K18" s="7">
        <f t="shared" si="2"/>
        <v>0.13333333333333333</v>
      </c>
      <c r="L18" s="28"/>
      <c r="M18" s="57">
        <f t="shared" si="7"/>
        <v>16</v>
      </c>
      <c r="N18" s="7">
        <f t="shared" si="8"/>
        <v>0.17204301075268819</v>
      </c>
      <c r="O18" s="28"/>
      <c r="P18" s="57">
        <f t="shared" si="9"/>
        <v>7</v>
      </c>
      <c r="Q18" s="7">
        <f t="shared" si="3"/>
        <v>0.11475409836065574</v>
      </c>
      <c r="R18" s="28"/>
    </row>
    <row r="19" spans="1:21" x14ac:dyDescent="0.35">
      <c r="A19" s="1"/>
      <c r="B19" s="44" t="s">
        <v>51</v>
      </c>
      <c r="C19" s="28"/>
      <c r="D19" s="41">
        <f t="shared" si="4"/>
        <v>5</v>
      </c>
      <c r="E19" s="6">
        <f t="shared" si="0"/>
        <v>1.9083969465648856E-2</v>
      </c>
      <c r="F19" s="28"/>
      <c r="G19" s="91">
        <f t="shared" si="5"/>
        <v>2</v>
      </c>
      <c r="H19" s="92">
        <f t="shared" si="1"/>
        <v>2.564102564102564E-2</v>
      </c>
      <c r="I19" s="28"/>
      <c r="J19" s="91">
        <f t="shared" si="6"/>
        <v>0</v>
      </c>
      <c r="K19" s="92">
        <f t="shared" si="2"/>
        <v>0</v>
      </c>
      <c r="L19" s="28"/>
      <c r="M19" s="91">
        <f t="shared" si="7"/>
        <v>3</v>
      </c>
      <c r="N19" s="92">
        <f t="shared" si="8"/>
        <v>3.2258064516129031E-2</v>
      </c>
      <c r="O19" s="28"/>
      <c r="P19" s="91">
        <f t="shared" si="9"/>
        <v>0</v>
      </c>
      <c r="Q19" s="92">
        <f t="shared" si="3"/>
        <v>0</v>
      </c>
      <c r="R19" s="28"/>
    </row>
    <row r="20" spans="1:21" x14ac:dyDescent="0.35">
      <c r="A20" s="1"/>
      <c r="B20" s="83" t="s">
        <v>50</v>
      </c>
      <c r="C20" s="28"/>
      <c r="D20" s="57">
        <f t="shared" si="4"/>
        <v>0</v>
      </c>
      <c r="E20" s="7">
        <f t="shared" si="0"/>
        <v>0</v>
      </c>
      <c r="F20" s="28"/>
      <c r="G20" s="57">
        <f t="shared" si="5"/>
        <v>0</v>
      </c>
      <c r="H20" s="7">
        <f t="shared" si="1"/>
        <v>0</v>
      </c>
      <c r="I20" s="28"/>
      <c r="J20" s="57">
        <f t="shared" si="6"/>
        <v>0</v>
      </c>
      <c r="K20" s="7">
        <f t="shared" si="2"/>
        <v>0</v>
      </c>
      <c r="L20" s="28"/>
      <c r="M20" s="57">
        <f t="shared" si="7"/>
        <v>0</v>
      </c>
      <c r="N20" s="7">
        <f t="shared" si="8"/>
        <v>0</v>
      </c>
      <c r="O20" s="28"/>
      <c r="P20" s="57">
        <f t="shared" si="9"/>
        <v>0</v>
      </c>
      <c r="Q20" s="7">
        <f t="shared" si="3"/>
        <v>0</v>
      </c>
      <c r="R20" s="28"/>
      <c r="U20" s="177"/>
    </row>
    <row r="21" spans="1:21" x14ac:dyDescent="0.35">
      <c r="A21" s="1"/>
      <c r="B21" s="44" t="s">
        <v>183</v>
      </c>
      <c r="C21" s="28"/>
      <c r="D21" s="41">
        <f t="shared" si="4"/>
        <v>0</v>
      </c>
      <c r="E21" s="6">
        <f t="shared" si="0"/>
        <v>0</v>
      </c>
      <c r="F21" s="28"/>
      <c r="G21" s="91">
        <f t="shared" si="5"/>
        <v>0</v>
      </c>
      <c r="H21" s="92">
        <f t="shared" si="1"/>
        <v>0</v>
      </c>
      <c r="I21" s="28"/>
      <c r="J21" s="91">
        <f t="shared" si="6"/>
        <v>0</v>
      </c>
      <c r="K21" s="92">
        <f t="shared" si="2"/>
        <v>0</v>
      </c>
      <c r="L21" s="28"/>
      <c r="M21" s="91">
        <f t="shared" si="7"/>
        <v>0</v>
      </c>
      <c r="N21" s="92">
        <f t="shared" si="8"/>
        <v>0</v>
      </c>
      <c r="O21" s="28"/>
      <c r="P21" s="91">
        <f t="shared" si="9"/>
        <v>0</v>
      </c>
      <c r="Q21" s="92">
        <f t="shared" si="3"/>
        <v>0</v>
      </c>
      <c r="R21" s="28"/>
    </row>
    <row r="22" spans="1:21" ht="10" customHeight="1" x14ac:dyDescent="0.35">
      <c r="A22" s="1"/>
      <c r="B22" s="9"/>
      <c r="C22" s="9"/>
      <c r="D22" s="8"/>
      <c r="E22" s="8"/>
      <c r="F22" s="9"/>
      <c r="G22" s="8"/>
      <c r="H22" s="8"/>
      <c r="I22" s="9"/>
      <c r="J22" s="8"/>
      <c r="K22" s="8"/>
      <c r="L22" s="9"/>
      <c r="M22" s="8"/>
      <c r="N22" s="8"/>
      <c r="O22" s="9"/>
      <c r="P22" s="8"/>
      <c r="Q22" s="8"/>
      <c r="R22" s="9"/>
    </row>
    <row r="23" spans="1:21" ht="15" customHeight="1" x14ac:dyDescent="0.35">
      <c r="A23" s="1"/>
      <c r="B23" s="65" t="s">
        <v>220</v>
      </c>
      <c r="C23" s="64"/>
      <c r="D23" s="68">
        <f>SUM(D24:D32)</f>
        <v>2</v>
      </c>
      <c r="E23" s="67">
        <f>D23/D12</f>
        <v>7.6335877862595417E-3</v>
      </c>
      <c r="F23" s="64"/>
      <c r="G23" s="68">
        <f>SUM(G24:G32)</f>
        <v>2</v>
      </c>
      <c r="H23" s="67">
        <f>G23/G12</f>
        <v>2.564102564102564E-2</v>
      </c>
      <c r="I23" s="64"/>
      <c r="J23" s="68">
        <f>SUM(J24:J32)</f>
        <v>0</v>
      </c>
      <c r="K23" s="67">
        <f>J23/J12</f>
        <v>0</v>
      </c>
      <c r="L23" s="64"/>
      <c r="M23" s="68">
        <f>SUM(M24:M32)</f>
        <v>0</v>
      </c>
      <c r="N23" s="67">
        <f>M23/M12</f>
        <v>0</v>
      </c>
      <c r="O23" s="64"/>
      <c r="P23" s="68">
        <f>SUM(P24:P32)</f>
        <v>0</v>
      </c>
      <c r="Q23" s="67">
        <f>P23/P12</f>
        <v>0</v>
      </c>
      <c r="R23" s="64"/>
    </row>
    <row r="24" spans="1:21" x14ac:dyDescent="0.35">
      <c r="A24" s="1"/>
      <c r="B24" s="44" t="s">
        <v>182</v>
      </c>
      <c r="C24" s="28"/>
      <c r="D24" s="41">
        <f>SUM(G24,J24,M24, P24)</f>
        <v>0</v>
      </c>
      <c r="E24" s="6">
        <f>D24/$D$23</f>
        <v>0</v>
      </c>
      <c r="F24" s="28"/>
      <c r="G24" s="93">
        <v>0</v>
      </c>
      <c r="H24" s="92">
        <f>G24/$G$23</f>
        <v>0</v>
      </c>
      <c r="I24" s="28"/>
      <c r="J24" s="91">
        <v>0</v>
      </c>
      <c r="K24" s="92">
        <v>0</v>
      </c>
      <c r="L24" s="28"/>
      <c r="M24" s="93">
        <v>0</v>
      </c>
      <c r="N24" s="92">
        <v>0</v>
      </c>
      <c r="O24" s="28"/>
      <c r="P24" s="93">
        <v>0</v>
      </c>
      <c r="Q24" s="92">
        <v>0</v>
      </c>
      <c r="R24" s="28"/>
    </row>
    <row r="25" spans="1:21" x14ac:dyDescent="0.35">
      <c r="A25" s="1"/>
      <c r="B25" s="83" t="s">
        <v>56</v>
      </c>
      <c r="C25" s="28"/>
      <c r="D25" s="12">
        <f t="shared" ref="D25:D32" si="10">SUM(G25,J25,M25, P25)</f>
        <v>1</v>
      </c>
      <c r="E25" s="7">
        <f t="shared" ref="E25:E32" si="11">D25/$D$23</f>
        <v>0.5</v>
      </c>
      <c r="F25" s="28"/>
      <c r="G25" s="12">
        <v>1</v>
      </c>
      <c r="H25" s="7">
        <f t="shared" ref="H25:H32" si="12">G25/$G$23</f>
        <v>0.5</v>
      </c>
      <c r="I25" s="28"/>
      <c r="J25" s="12">
        <v>0</v>
      </c>
      <c r="K25" s="7">
        <v>0</v>
      </c>
      <c r="L25" s="28"/>
      <c r="M25" s="12">
        <v>0</v>
      </c>
      <c r="N25" s="7">
        <v>0</v>
      </c>
      <c r="O25" s="28"/>
      <c r="P25" s="12">
        <v>0</v>
      </c>
      <c r="Q25" s="7">
        <v>0</v>
      </c>
      <c r="R25" s="28"/>
    </row>
    <row r="26" spans="1:21" x14ac:dyDescent="0.35">
      <c r="A26" s="1"/>
      <c r="B26" s="44" t="s">
        <v>55</v>
      </c>
      <c r="C26" s="28"/>
      <c r="D26" s="11">
        <f t="shared" si="10"/>
        <v>0</v>
      </c>
      <c r="E26" s="6">
        <f t="shared" si="11"/>
        <v>0</v>
      </c>
      <c r="F26" s="28"/>
      <c r="G26" s="93">
        <v>0</v>
      </c>
      <c r="H26" s="92">
        <f t="shared" si="12"/>
        <v>0</v>
      </c>
      <c r="I26" s="28"/>
      <c r="J26" s="93">
        <v>0</v>
      </c>
      <c r="K26" s="92">
        <v>0</v>
      </c>
      <c r="L26" s="28"/>
      <c r="M26" s="93">
        <v>0</v>
      </c>
      <c r="N26" s="92">
        <v>0</v>
      </c>
      <c r="O26" s="28"/>
      <c r="P26" s="93">
        <v>0</v>
      </c>
      <c r="Q26" s="92">
        <v>0</v>
      </c>
      <c r="R26" s="28"/>
    </row>
    <row r="27" spans="1:21" x14ac:dyDescent="0.35">
      <c r="A27" s="1"/>
      <c r="B27" s="83" t="s">
        <v>54</v>
      </c>
      <c r="C27" s="28"/>
      <c r="D27" s="12">
        <f t="shared" si="10"/>
        <v>0</v>
      </c>
      <c r="E27" s="7">
        <f t="shared" si="11"/>
        <v>0</v>
      </c>
      <c r="F27" s="28"/>
      <c r="G27" s="12">
        <v>0</v>
      </c>
      <c r="H27" s="7">
        <f t="shared" si="12"/>
        <v>0</v>
      </c>
      <c r="I27" s="28"/>
      <c r="J27" s="12">
        <v>0</v>
      </c>
      <c r="K27" s="7">
        <v>0</v>
      </c>
      <c r="L27" s="28"/>
      <c r="M27" s="12">
        <v>0</v>
      </c>
      <c r="N27" s="7">
        <v>0</v>
      </c>
      <c r="O27" s="28"/>
      <c r="P27" s="12">
        <v>0</v>
      </c>
      <c r="Q27" s="7">
        <v>0</v>
      </c>
      <c r="R27" s="28"/>
    </row>
    <row r="28" spans="1:21" x14ac:dyDescent="0.35">
      <c r="A28" s="1"/>
      <c r="B28" s="44" t="s">
        <v>53</v>
      </c>
      <c r="C28" s="28"/>
      <c r="D28" s="11">
        <f t="shared" si="10"/>
        <v>0</v>
      </c>
      <c r="E28" s="6">
        <f t="shared" si="11"/>
        <v>0</v>
      </c>
      <c r="F28" s="28"/>
      <c r="G28" s="93">
        <v>0</v>
      </c>
      <c r="H28" s="92">
        <f t="shared" si="12"/>
        <v>0</v>
      </c>
      <c r="I28" s="28"/>
      <c r="J28" s="93">
        <v>0</v>
      </c>
      <c r="K28" s="92">
        <v>0</v>
      </c>
      <c r="L28" s="28"/>
      <c r="M28" s="93">
        <v>0</v>
      </c>
      <c r="N28" s="92">
        <v>0</v>
      </c>
      <c r="O28" s="28"/>
      <c r="P28" s="93">
        <v>0</v>
      </c>
      <c r="Q28" s="92">
        <v>0</v>
      </c>
      <c r="R28" s="28"/>
    </row>
    <row r="29" spans="1:21" x14ac:dyDescent="0.35">
      <c r="A29" s="1"/>
      <c r="B29" s="83" t="s">
        <v>52</v>
      </c>
      <c r="C29" s="28"/>
      <c r="D29" s="12">
        <f t="shared" si="10"/>
        <v>1</v>
      </c>
      <c r="E29" s="7">
        <f t="shared" si="11"/>
        <v>0.5</v>
      </c>
      <c r="F29" s="28"/>
      <c r="G29" s="12">
        <v>1</v>
      </c>
      <c r="H29" s="7">
        <f t="shared" si="12"/>
        <v>0.5</v>
      </c>
      <c r="I29" s="28"/>
      <c r="J29" s="12">
        <v>0</v>
      </c>
      <c r="K29" s="7">
        <v>0</v>
      </c>
      <c r="L29" s="28"/>
      <c r="M29" s="12">
        <v>0</v>
      </c>
      <c r="N29" s="7">
        <v>0</v>
      </c>
      <c r="O29" s="28"/>
      <c r="P29" s="12">
        <v>0</v>
      </c>
      <c r="Q29" s="7">
        <v>0</v>
      </c>
      <c r="R29" s="28"/>
    </row>
    <row r="30" spans="1:21" x14ac:dyDescent="0.35">
      <c r="A30" s="1"/>
      <c r="B30" s="44" t="s">
        <v>51</v>
      </c>
      <c r="C30" s="28"/>
      <c r="D30" s="11">
        <f t="shared" si="10"/>
        <v>0</v>
      </c>
      <c r="E30" s="6">
        <f t="shared" si="11"/>
        <v>0</v>
      </c>
      <c r="F30" s="28"/>
      <c r="G30" s="93">
        <v>0</v>
      </c>
      <c r="H30" s="92">
        <f t="shared" si="12"/>
        <v>0</v>
      </c>
      <c r="I30" s="28"/>
      <c r="J30" s="93">
        <v>0</v>
      </c>
      <c r="K30" s="92">
        <v>0</v>
      </c>
      <c r="L30" s="28"/>
      <c r="M30" s="93">
        <v>0</v>
      </c>
      <c r="N30" s="92">
        <v>0</v>
      </c>
      <c r="O30" s="28"/>
      <c r="P30" s="93">
        <v>0</v>
      </c>
      <c r="Q30" s="92">
        <v>0</v>
      </c>
      <c r="R30" s="28"/>
    </row>
    <row r="31" spans="1:21" x14ac:dyDescent="0.35">
      <c r="A31" s="1"/>
      <c r="B31" s="83" t="s">
        <v>50</v>
      </c>
      <c r="C31" s="28"/>
      <c r="D31" s="12">
        <f t="shared" si="10"/>
        <v>0</v>
      </c>
      <c r="E31" s="7">
        <f t="shared" si="11"/>
        <v>0</v>
      </c>
      <c r="F31" s="28"/>
      <c r="G31" s="12">
        <v>0</v>
      </c>
      <c r="H31" s="7">
        <f t="shared" si="12"/>
        <v>0</v>
      </c>
      <c r="I31" s="28"/>
      <c r="J31" s="12">
        <v>0</v>
      </c>
      <c r="K31" s="7">
        <v>0</v>
      </c>
      <c r="L31" s="28"/>
      <c r="M31" s="12">
        <v>0</v>
      </c>
      <c r="N31" s="7">
        <v>0</v>
      </c>
      <c r="O31" s="28"/>
      <c r="P31" s="12">
        <v>0</v>
      </c>
      <c r="Q31" s="7">
        <v>0</v>
      </c>
      <c r="R31" s="28"/>
    </row>
    <row r="32" spans="1:21" x14ac:dyDescent="0.35">
      <c r="A32" s="1"/>
      <c r="B32" s="44" t="s">
        <v>183</v>
      </c>
      <c r="C32" s="28"/>
      <c r="D32" s="11">
        <f t="shared" si="10"/>
        <v>0</v>
      </c>
      <c r="E32" s="6">
        <f t="shared" si="11"/>
        <v>0</v>
      </c>
      <c r="F32" s="28"/>
      <c r="G32" s="93">
        <v>0</v>
      </c>
      <c r="H32" s="92">
        <f t="shared" si="12"/>
        <v>0</v>
      </c>
      <c r="I32" s="28"/>
      <c r="J32" s="93">
        <v>0</v>
      </c>
      <c r="K32" s="92">
        <v>0</v>
      </c>
      <c r="L32" s="28"/>
      <c r="M32" s="93">
        <v>0</v>
      </c>
      <c r="N32" s="92">
        <v>0</v>
      </c>
      <c r="O32" s="28"/>
      <c r="P32" s="93">
        <v>0</v>
      </c>
      <c r="Q32" s="92">
        <v>0</v>
      </c>
      <c r="R32" s="28"/>
    </row>
    <row r="33" spans="1:18" x14ac:dyDescent="0.35">
      <c r="A33" s="1"/>
      <c r="B33" s="44"/>
      <c r="C33" s="28"/>
      <c r="D33" s="11"/>
      <c r="E33" s="6"/>
      <c r="F33" s="28"/>
      <c r="G33" s="93"/>
      <c r="H33" s="92"/>
      <c r="I33" s="28"/>
      <c r="J33" s="93"/>
      <c r="K33" s="92"/>
      <c r="L33" s="28"/>
      <c r="M33" s="93"/>
      <c r="N33" s="92"/>
      <c r="O33" s="28"/>
      <c r="P33" s="93"/>
      <c r="Q33" s="92"/>
      <c r="R33" s="28"/>
    </row>
    <row r="34" spans="1:18" ht="15" customHeight="1" x14ac:dyDescent="0.35">
      <c r="A34" s="1"/>
      <c r="B34" s="65" t="s">
        <v>190</v>
      </c>
      <c r="C34" s="64"/>
      <c r="D34" s="68">
        <f>SUM(D35:D43)</f>
        <v>59</v>
      </c>
      <c r="E34" s="67">
        <f>D34/D12</f>
        <v>0.22519083969465647</v>
      </c>
      <c r="F34" s="64"/>
      <c r="G34" s="68">
        <f>SUM(G35:G43)</f>
        <v>21</v>
      </c>
      <c r="H34" s="67">
        <f>G34/G12</f>
        <v>0.26923076923076922</v>
      </c>
      <c r="I34" s="64"/>
      <c r="J34" s="68">
        <f>SUM(J35:J43)</f>
        <v>3</v>
      </c>
      <c r="K34" s="67">
        <f>J34/J12</f>
        <v>0.1</v>
      </c>
      <c r="L34" s="64"/>
      <c r="M34" s="68">
        <f>SUM(M35:M43)</f>
        <v>21</v>
      </c>
      <c r="N34" s="67">
        <f>M34/M12</f>
        <v>0.22580645161290322</v>
      </c>
      <c r="O34" s="64"/>
      <c r="P34" s="68">
        <f>SUM(P35:P43)</f>
        <v>14</v>
      </c>
      <c r="Q34" s="67">
        <f>P34/P12</f>
        <v>0.22950819672131148</v>
      </c>
      <c r="R34" s="64"/>
    </row>
    <row r="35" spans="1:18" x14ac:dyDescent="0.35">
      <c r="A35" s="1"/>
      <c r="B35" s="44" t="s">
        <v>182</v>
      </c>
      <c r="C35" s="28"/>
      <c r="D35" s="41">
        <f>SUM(G35,J35,M35, P35)</f>
        <v>1</v>
      </c>
      <c r="E35" s="6">
        <f>D35/$D$34</f>
        <v>1.6949152542372881E-2</v>
      </c>
      <c r="F35" s="28"/>
      <c r="G35" s="93">
        <v>0</v>
      </c>
      <c r="H35" s="92">
        <f>G35/$G$34</f>
        <v>0</v>
      </c>
      <c r="I35" s="28"/>
      <c r="J35" s="91">
        <v>0</v>
      </c>
      <c r="K35" s="92">
        <f>J35/$J$34</f>
        <v>0</v>
      </c>
      <c r="L35" s="28"/>
      <c r="M35" s="93">
        <v>1</v>
      </c>
      <c r="N35" s="92">
        <f>M35/$M$34</f>
        <v>4.7619047619047616E-2</v>
      </c>
      <c r="O35" s="28"/>
      <c r="P35" s="93">
        <v>0</v>
      </c>
      <c r="Q35" s="92">
        <f>P35/$P$34</f>
        <v>0</v>
      </c>
      <c r="R35" s="28"/>
    </row>
    <row r="36" spans="1:18" x14ac:dyDescent="0.35">
      <c r="A36" s="1"/>
      <c r="B36" s="83" t="s">
        <v>56</v>
      </c>
      <c r="C36" s="28"/>
      <c r="D36" s="12">
        <f t="shared" ref="D36:D43" si="13">SUM(G36,J36,M36, P36)</f>
        <v>3</v>
      </c>
      <c r="E36" s="7">
        <f>D36/$D$34</f>
        <v>5.0847457627118647E-2</v>
      </c>
      <c r="F36" s="28"/>
      <c r="G36" s="12">
        <v>2</v>
      </c>
      <c r="H36" s="7">
        <f t="shared" ref="H36:H43" si="14">G36/$G$34</f>
        <v>9.5238095238095233E-2</v>
      </c>
      <c r="I36" s="28"/>
      <c r="J36" s="12">
        <v>1</v>
      </c>
      <c r="K36" s="7">
        <f t="shared" ref="K36:K43" si="15">J36/$J$34</f>
        <v>0.33333333333333331</v>
      </c>
      <c r="L36" s="28"/>
      <c r="M36" s="12">
        <v>0</v>
      </c>
      <c r="N36" s="7">
        <f t="shared" ref="N36:N43" si="16">M36/$M$34</f>
        <v>0</v>
      </c>
      <c r="O36" s="28"/>
      <c r="P36" s="12">
        <v>0</v>
      </c>
      <c r="Q36" s="7">
        <f t="shared" ref="Q36:Q43" si="17">P36/$P$34</f>
        <v>0</v>
      </c>
      <c r="R36" s="28"/>
    </row>
    <row r="37" spans="1:18" x14ac:dyDescent="0.35">
      <c r="A37" s="1"/>
      <c r="B37" s="44" t="s">
        <v>55</v>
      </c>
      <c r="C37" s="28"/>
      <c r="D37" s="11">
        <f t="shared" si="13"/>
        <v>8</v>
      </c>
      <c r="E37" s="6">
        <f t="shared" ref="E37:E43" si="18">D37/$D$34</f>
        <v>0.13559322033898305</v>
      </c>
      <c r="F37" s="28"/>
      <c r="G37" s="93">
        <v>4</v>
      </c>
      <c r="H37" s="92">
        <f t="shared" si="14"/>
        <v>0.19047619047619047</v>
      </c>
      <c r="I37" s="28"/>
      <c r="J37" s="93">
        <v>0</v>
      </c>
      <c r="K37" s="92">
        <f t="shared" si="15"/>
        <v>0</v>
      </c>
      <c r="L37" s="28"/>
      <c r="M37" s="93">
        <v>0</v>
      </c>
      <c r="N37" s="92">
        <f t="shared" si="16"/>
        <v>0</v>
      </c>
      <c r="O37" s="28"/>
      <c r="P37" s="93">
        <v>4</v>
      </c>
      <c r="Q37" s="92">
        <f t="shared" si="17"/>
        <v>0.2857142857142857</v>
      </c>
      <c r="R37" s="28"/>
    </row>
    <row r="38" spans="1:18" x14ac:dyDescent="0.35">
      <c r="A38" s="1"/>
      <c r="B38" s="83" t="s">
        <v>54</v>
      </c>
      <c r="C38" s="28"/>
      <c r="D38" s="12">
        <f t="shared" si="13"/>
        <v>18</v>
      </c>
      <c r="E38" s="7">
        <f t="shared" si="18"/>
        <v>0.30508474576271188</v>
      </c>
      <c r="F38" s="28"/>
      <c r="G38" s="12">
        <v>8</v>
      </c>
      <c r="H38" s="7">
        <f t="shared" si="14"/>
        <v>0.38095238095238093</v>
      </c>
      <c r="I38" s="28"/>
      <c r="J38" s="12">
        <v>0</v>
      </c>
      <c r="K38" s="7">
        <f t="shared" si="15"/>
        <v>0</v>
      </c>
      <c r="L38" s="28"/>
      <c r="M38" s="12">
        <v>5</v>
      </c>
      <c r="N38" s="7">
        <f t="shared" si="16"/>
        <v>0.23809523809523808</v>
      </c>
      <c r="O38" s="28"/>
      <c r="P38" s="12">
        <v>5</v>
      </c>
      <c r="Q38" s="7">
        <f t="shared" si="17"/>
        <v>0.35714285714285715</v>
      </c>
      <c r="R38" s="28"/>
    </row>
    <row r="39" spans="1:18" x14ac:dyDescent="0.35">
      <c r="A39" s="1"/>
      <c r="B39" s="44" t="s">
        <v>53</v>
      </c>
      <c r="C39" s="28"/>
      <c r="D39" s="11">
        <f t="shared" si="13"/>
        <v>13</v>
      </c>
      <c r="E39" s="6">
        <f t="shared" si="18"/>
        <v>0.22033898305084745</v>
      </c>
      <c r="F39" s="28"/>
      <c r="G39" s="93">
        <v>4</v>
      </c>
      <c r="H39" s="92">
        <f t="shared" si="14"/>
        <v>0.19047619047619047</v>
      </c>
      <c r="I39" s="28"/>
      <c r="J39" s="93">
        <v>0</v>
      </c>
      <c r="K39" s="92">
        <f t="shared" si="15"/>
        <v>0</v>
      </c>
      <c r="L39" s="28"/>
      <c r="M39" s="93">
        <v>8</v>
      </c>
      <c r="N39" s="92">
        <f t="shared" si="16"/>
        <v>0.38095238095238093</v>
      </c>
      <c r="O39" s="28"/>
      <c r="P39" s="93">
        <v>1</v>
      </c>
      <c r="Q39" s="92">
        <f t="shared" si="17"/>
        <v>7.1428571428571425E-2</v>
      </c>
      <c r="R39" s="28"/>
    </row>
    <row r="40" spans="1:18" x14ac:dyDescent="0.35">
      <c r="A40" s="1"/>
      <c r="B40" s="83" t="s">
        <v>52</v>
      </c>
      <c r="C40" s="28"/>
      <c r="D40" s="12">
        <f t="shared" si="13"/>
        <v>13</v>
      </c>
      <c r="E40" s="7">
        <f t="shared" si="18"/>
        <v>0.22033898305084745</v>
      </c>
      <c r="F40" s="28"/>
      <c r="G40" s="12">
        <v>2</v>
      </c>
      <c r="H40" s="7">
        <f t="shared" si="14"/>
        <v>9.5238095238095233E-2</v>
      </c>
      <c r="I40" s="28"/>
      <c r="J40" s="12">
        <v>2</v>
      </c>
      <c r="K40" s="7">
        <f t="shared" si="15"/>
        <v>0.66666666666666663</v>
      </c>
      <c r="L40" s="28"/>
      <c r="M40" s="12">
        <v>5</v>
      </c>
      <c r="N40" s="7">
        <f t="shared" si="16"/>
        <v>0.23809523809523808</v>
      </c>
      <c r="O40" s="28"/>
      <c r="P40" s="12">
        <v>4</v>
      </c>
      <c r="Q40" s="7">
        <f t="shared" si="17"/>
        <v>0.2857142857142857</v>
      </c>
      <c r="R40" s="28"/>
    </row>
    <row r="41" spans="1:18" x14ac:dyDescent="0.35">
      <c r="A41" s="1"/>
      <c r="B41" s="44" t="s">
        <v>51</v>
      </c>
      <c r="C41" s="28"/>
      <c r="D41" s="11">
        <f t="shared" si="13"/>
        <v>3</v>
      </c>
      <c r="E41" s="6">
        <f t="shared" si="18"/>
        <v>5.0847457627118647E-2</v>
      </c>
      <c r="F41" s="28"/>
      <c r="G41" s="93">
        <v>1</v>
      </c>
      <c r="H41" s="92">
        <f t="shared" si="14"/>
        <v>4.7619047619047616E-2</v>
      </c>
      <c r="I41" s="28"/>
      <c r="J41" s="93">
        <v>0</v>
      </c>
      <c r="K41" s="92">
        <f t="shared" si="15"/>
        <v>0</v>
      </c>
      <c r="L41" s="28"/>
      <c r="M41" s="93">
        <v>2</v>
      </c>
      <c r="N41" s="92">
        <f t="shared" si="16"/>
        <v>9.5238095238095233E-2</v>
      </c>
      <c r="O41" s="28"/>
      <c r="P41" s="93">
        <v>0</v>
      </c>
      <c r="Q41" s="92">
        <f t="shared" si="17"/>
        <v>0</v>
      </c>
      <c r="R41" s="28"/>
    </row>
    <row r="42" spans="1:18" x14ac:dyDescent="0.35">
      <c r="A42" s="1"/>
      <c r="B42" s="83" t="s">
        <v>50</v>
      </c>
      <c r="C42" s="28"/>
      <c r="D42" s="12">
        <f t="shared" si="13"/>
        <v>0</v>
      </c>
      <c r="E42" s="7">
        <f t="shared" si="18"/>
        <v>0</v>
      </c>
      <c r="F42" s="28"/>
      <c r="G42" s="12">
        <v>0</v>
      </c>
      <c r="H42" s="7">
        <f t="shared" si="14"/>
        <v>0</v>
      </c>
      <c r="I42" s="28"/>
      <c r="J42" s="12">
        <v>0</v>
      </c>
      <c r="K42" s="7">
        <f t="shared" si="15"/>
        <v>0</v>
      </c>
      <c r="L42" s="28"/>
      <c r="M42" s="12">
        <v>0</v>
      </c>
      <c r="N42" s="7">
        <f t="shared" si="16"/>
        <v>0</v>
      </c>
      <c r="O42" s="28"/>
      <c r="P42" s="12">
        <v>0</v>
      </c>
      <c r="Q42" s="7">
        <f t="shared" si="17"/>
        <v>0</v>
      </c>
      <c r="R42" s="28"/>
    </row>
    <row r="43" spans="1:18" x14ac:dyDescent="0.35">
      <c r="A43" s="1"/>
      <c r="B43" s="44" t="s">
        <v>183</v>
      </c>
      <c r="C43" s="28"/>
      <c r="D43" s="11">
        <f t="shared" si="13"/>
        <v>0</v>
      </c>
      <c r="E43" s="6">
        <f t="shared" si="18"/>
        <v>0</v>
      </c>
      <c r="F43" s="28"/>
      <c r="G43" s="93">
        <v>0</v>
      </c>
      <c r="H43" s="92">
        <f t="shared" si="14"/>
        <v>0</v>
      </c>
      <c r="I43" s="28"/>
      <c r="J43" s="93">
        <v>0</v>
      </c>
      <c r="K43" s="92">
        <f t="shared" si="15"/>
        <v>0</v>
      </c>
      <c r="L43" s="28"/>
      <c r="M43" s="93">
        <v>0</v>
      </c>
      <c r="N43" s="92">
        <f t="shared" si="16"/>
        <v>0</v>
      </c>
      <c r="O43" s="28"/>
      <c r="P43" s="93">
        <v>0</v>
      </c>
      <c r="Q43" s="92">
        <f t="shared" si="17"/>
        <v>0</v>
      </c>
      <c r="R43" s="28"/>
    </row>
    <row r="44" spans="1:18" ht="10" customHeight="1" x14ac:dyDescent="0.35">
      <c r="A44" s="1"/>
      <c r="B44" s="9"/>
      <c r="C44" s="9"/>
      <c r="D44" s="8"/>
      <c r="E44" s="8"/>
      <c r="F44" s="9"/>
      <c r="G44" s="8"/>
      <c r="H44" s="8"/>
      <c r="I44" s="9"/>
      <c r="J44" s="8"/>
      <c r="K44" s="8"/>
      <c r="L44" s="9"/>
      <c r="M44" s="8"/>
      <c r="N44" s="8"/>
      <c r="O44" s="9"/>
      <c r="P44" s="8"/>
      <c r="Q44" s="8"/>
      <c r="R44" s="9"/>
    </row>
    <row r="45" spans="1:18" ht="15" customHeight="1" x14ac:dyDescent="0.35">
      <c r="A45" s="1"/>
      <c r="B45" s="65" t="s">
        <v>192</v>
      </c>
      <c r="C45" s="64"/>
      <c r="D45" s="68">
        <f>SUM(D46:D54)</f>
        <v>49</v>
      </c>
      <c r="E45" s="67">
        <f>D45/D12</f>
        <v>0.18702290076335878</v>
      </c>
      <c r="F45" s="64"/>
      <c r="G45" s="68">
        <f>SUM(G46:G54)</f>
        <v>10</v>
      </c>
      <c r="H45" s="67">
        <f>G45/G12</f>
        <v>0.12820512820512819</v>
      </c>
      <c r="I45" s="64"/>
      <c r="J45" s="68">
        <f>SUM(J46:J54)</f>
        <v>10</v>
      </c>
      <c r="K45" s="67">
        <f>J45/J12</f>
        <v>0.33333333333333331</v>
      </c>
      <c r="L45" s="64"/>
      <c r="M45" s="68">
        <f>SUM(M46:M54)</f>
        <v>13</v>
      </c>
      <c r="N45" s="67">
        <f>M45/M12</f>
        <v>0.13978494623655913</v>
      </c>
      <c r="O45" s="64"/>
      <c r="P45" s="68">
        <f>SUM(P46:P54)</f>
        <v>16</v>
      </c>
      <c r="Q45" s="67">
        <f>P45/P12</f>
        <v>0.26229508196721313</v>
      </c>
      <c r="R45" s="64"/>
    </row>
    <row r="46" spans="1:18" x14ac:dyDescent="0.35">
      <c r="A46" s="1"/>
      <c r="B46" s="44" t="s">
        <v>182</v>
      </c>
      <c r="C46" s="28"/>
      <c r="D46" s="41">
        <f>SUM(G46,J46,M46, P46)</f>
        <v>9</v>
      </c>
      <c r="E46" s="6">
        <f>D46/$D$45</f>
        <v>0.18367346938775511</v>
      </c>
      <c r="F46" s="28"/>
      <c r="G46" s="93">
        <v>2</v>
      </c>
      <c r="H46" s="92">
        <f>G46/$G$45</f>
        <v>0.2</v>
      </c>
      <c r="I46" s="28"/>
      <c r="J46" s="91">
        <v>1</v>
      </c>
      <c r="K46" s="92">
        <f>J46/$J$45</f>
        <v>0.1</v>
      </c>
      <c r="L46" s="28"/>
      <c r="M46" s="93">
        <v>0</v>
      </c>
      <c r="N46" s="92">
        <f>M46/$M$45</f>
        <v>0</v>
      </c>
      <c r="O46" s="28"/>
      <c r="P46" s="93">
        <v>6</v>
      </c>
      <c r="Q46" s="92">
        <f>P46/$P$45</f>
        <v>0.375</v>
      </c>
      <c r="R46" s="28"/>
    </row>
    <row r="47" spans="1:18" x14ac:dyDescent="0.35">
      <c r="A47" s="1"/>
      <c r="B47" s="83" t="s">
        <v>56</v>
      </c>
      <c r="C47" s="28"/>
      <c r="D47" s="12">
        <f t="shared" ref="D47:D54" si="19">SUM(G47,J47,M47, P47)</f>
        <v>6</v>
      </c>
      <c r="E47" s="7">
        <f t="shared" ref="E47:E54" si="20">D47/$D$45</f>
        <v>0.12244897959183673</v>
      </c>
      <c r="F47" s="28"/>
      <c r="G47" s="12">
        <v>2</v>
      </c>
      <c r="H47" s="7">
        <f t="shared" ref="H47:H54" si="21">G47/$G$45</f>
        <v>0.2</v>
      </c>
      <c r="I47" s="28"/>
      <c r="J47" s="12">
        <v>1</v>
      </c>
      <c r="K47" s="7">
        <f t="shared" ref="K47:K54" si="22">J47/$J$45</f>
        <v>0.1</v>
      </c>
      <c r="L47" s="28"/>
      <c r="M47" s="12">
        <v>0</v>
      </c>
      <c r="N47" s="7">
        <f t="shared" ref="N47:N54" si="23">M47/$M$45</f>
        <v>0</v>
      </c>
      <c r="O47" s="28"/>
      <c r="P47" s="12">
        <v>3</v>
      </c>
      <c r="Q47" s="7">
        <f t="shared" ref="Q47:Q54" si="24">P47/$P$45</f>
        <v>0.1875</v>
      </c>
      <c r="R47" s="28"/>
    </row>
    <row r="48" spans="1:18" x14ac:dyDescent="0.35">
      <c r="A48" s="1"/>
      <c r="B48" s="44" t="s">
        <v>55</v>
      </c>
      <c r="C48" s="28"/>
      <c r="D48" s="11">
        <f t="shared" si="19"/>
        <v>14</v>
      </c>
      <c r="E48" s="6">
        <f t="shared" si="20"/>
        <v>0.2857142857142857</v>
      </c>
      <c r="F48" s="28"/>
      <c r="G48" s="93">
        <v>3</v>
      </c>
      <c r="H48" s="92">
        <f t="shared" si="21"/>
        <v>0.3</v>
      </c>
      <c r="I48" s="28"/>
      <c r="J48" s="93">
        <v>3</v>
      </c>
      <c r="K48" s="92">
        <f t="shared" si="22"/>
        <v>0.3</v>
      </c>
      <c r="L48" s="28"/>
      <c r="M48" s="93">
        <v>3</v>
      </c>
      <c r="N48" s="92">
        <f t="shared" si="23"/>
        <v>0.23076923076923078</v>
      </c>
      <c r="O48" s="28"/>
      <c r="P48" s="93">
        <v>5</v>
      </c>
      <c r="Q48" s="92">
        <f t="shared" si="24"/>
        <v>0.3125</v>
      </c>
      <c r="R48" s="28"/>
    </row>
    <row r="49" spans="1:18" x14ac:dyDescent="0.35">
      <c r="A49" s="1"/>
      <c r="B49" s="83" t="s">
        <v>54</v>
      </c>
      <c r="C49" s="28"/>
      <c r="D49" s="12">
        <f t="shared" si="19"/>
        <v>5</v>
      </c>
      <c r="E49" s="7">
        <f t="shared" si="20"/>
        <v>0.10204081632653061</v>
      </c>
      <c r="F49" s="28"/>
      <c r="G49" s="12">
        <v>1</v>
      </c>
      <c r="H49" s="7">
        <f t="shared" si="21"/>
        <v>0.1</v>
      </c>
      <c r="I49" s="28"/>
      <c r="J49" s="12">
        <v>2</v>
      </c>
      <c r="K49" s="7">
        <f t="shared" si="22"/>
        <v>0.2</v>
      </c>
      <c r="L49" s="28"/>
      <c r="M49" s="12">
        <v>1</v>
      </c>
      <c r="N49" s="7">
        <f t="shared" si="23"/>
        <v>7.6923076923076927E-2</v>
      </c>
      <c r="O49" s="28"/>
      <c r="P49" s="12">
        <v>1</v>
      </c>
      <c r="Q49" s="7">
        <f t="shared" si="24"/>
        <v>6.25E-2</v>
      </c>
      <c r="R49" s="28"/>
    </row>
    <row r="50" spans="1:18" x14ac:dyDescent="0.35">
      <c r="A50" s="1"/>
      <c r="B50" s="44" t="s">
        <v>53</v>
      </c>
      <c r="C50" s="28"/>
      <c r="D50" s="11">
        <f t="shared" si="19"/>
        <v>8</v>
      </c>
      <c r="E50" s="6">
        <f t="shared" si="20"/>
        <v>0.16326530612244897</v>
      </c>
      <c r="F50" s="28"/>
      <c r="G50" s="93">
        <v>2</v>
      </c>
      <c r="H50" s="92">
        <f t="shared" si="21"/>
        <v>0.2</v>
      </c>
      <c r="I50" s="28"/>
      <c r="J50" s="93">
        <v>2</v>
      </c>
      <c r="K50" s="92">
        <f t="shared" si="22"/>
        <v>0.2</v>
      </c>
      <c r="L50" s="28"/>
      <c r="M50" s="93">
        <v>3</v>
      </c>
      <c r="N50" s="92">
        <f t="shared" si="23"/>
        <v>0.23076923076923078</v>
      </c>
      <c r="O50" s="28"/>
      <c r="P50" s="93">
        <v>1</v>
      </c>
      <c r="Q50" s="92">
        <f t="shared" si="24"/>
        <v>6.25E-2</v>
      </c>
      <c r="R50" s="28"/>
    </row>
    <row r="51" spans="1:18" x14ac:dyDescent="0.35">
      <c r="A51" s="1"/>
      <c r="B51" s="83" t="s">
        <v>52</v>
      </c>
      <c r="C51" s="28"/>
      <c r="D51" s="12">
        <f t="shared" si="19"/>
        <v>6</v>
      </c>
      <c r="E51" s="7">
        <f t="shared" si="20"/>
        <v>0.12244897959183673</v>
      </c>
      <c r="F51" s="28"/>
      <c r="G51" s="12">
        <v>0</v>
      </c>
      <c r="H51" s="7">
        <f t="shared" si="21"/>
        <v>0</v>
      </c>
      <c r="I51" s="28"/>
      <c r="J51" s="12">
        <v>1</v>
      </c>
      <c r="K51" s="7">
        <f t="shared" si="22"/>
        <v>0.1</v>
      </c>
      <c r="L51" s="28"/>
      <c r="M51" s="12">
        <v>5</v>
      </c>
      <c r="N51" s="7">
        <f t="shared" si="23"/>
        <v>0.38461538461538464</v>
      </c>
      <c r="O51" s="28"/>
      <c r="P51" s="12">
        <v>0</v>
      </c>
      <c r="Q51" s="7">
        <f t="shared" si="24"/>
        <v>0</v>
      </c>
      <c r="R51" s="28"/>
    </row>
    <row r="52" spans="1:18" x14ac:dyDescent="0.35">
      <c r="A52" s="1"/>
      <c r="B52" s="44" t="s">
        <v>51</v>
      </c>
      <c r="C52" s="28"/>
      <c r="D52" s="11">
        <f t="shared" si="19"/>
        <v>1</v>
      </c>
      <c r="E52" s="6">
        <f t="shared" si="20"/>
        <v>2.0408163265306121E-2</v>
      </c>
      <c r="F52" s="28"/>
      <c r="G52" s="93">
        <v>0</v>
      </c>
      <c r="H52" s="92">
        <f t="shared" si="21"/>
        <v>0</v>
      </c>
      <c r="I52" s="28"/>
      <c r="J52" s="93">
        <v>0</v>
      </c>
      <c r="K52" s="92">
        <f t="shared" si="22"/>
        <v>0</v>
      </c>
      <c r="L52" s="28"/>
      <c r="M52" s="93">
        <v>1</v>
      </c>
      <c r="N52" s="92">
        <f t="shared" si="23"/>
        <v>7.6923076923076927E-2</v>
      </c>
      <c r="O52" s="28"/>
      <c r="P52" s="93">
        <v>0</v>
      </c>
      <c r="Q52" s="92">
        <f t="shared" si="24"/>
        <v>0</v>
      </c>
      <c r="R52" s="28"/>
    </row>
    <row r="53" spans="1:18" x14ac:dyDescent="0.35">
      <c r="A53" s="1"/>
      <c r="B53" s="83" t="s">
        <v>50</v>
      </c>
      <c r="C53" s="28"/>
      <c r="D53" s="12">
        <f t="shared" si="19"/>
        <v>0</v>
      </c>
      <c r="E53" s="7">
        <f t="shared" si="20"/>
        <v>0</v>
      </c>
      <c r="F53" s="28"/>
      <c r="G53" s="12">
        <v>0</v>
      </c>
      <c r="H53" s="7">
        <f t="shared" si="21"/>
        <v>0</v>
      </c>
      <c r="I53" s="28"/>
      <c r="J53" s="12">
        <v>0</v>
      </c>
      <c r="K53" s="7">
        <f t="shared" si="22"/>
        <v>0</v>
      </c>
      <c r="L53" s="28"/>
      <c r="M53" s="12">
        <v>0</v>
      </c>
      <c r="N53" s="7">
        <f t="shared" si="23"/>
        <v>0</v>
      </c>
      <c r="O53" s="28"/>
      <c r="P53" s="12">
        <v>0</v>
      </c>
      <c r="Q53" s="7">
        <f t="shared" si="24"/>
        <v>0</v>
      </c>
      <c r="R53" s="28"/>
    </row>
    <row r="54" spans="1:18" x14ac:dyDescent="0.35">
      <c r="A54" s="1"/>
      <c r="B54" s="44" t="s">
        <v>183</v>
      </c>
      <c r="C54" s="28"/>
      <c r="D54" s="11">
        <f t="shared" si="19"/>
        <v>0</v>
      </c>
      <c r="E54" s="6">
        <f t="shared" si="20"/>
        <v>0</v>
      </c>
      <c r="F54" s="28"/>
      <c r="G54" s="93">
        <v>0</v>
      </c>
      <c r="H54" s="92">
        <f t="shared" si="21"/>
        <v>0</v>
      </c>
      <c r="I54" s="28"/>
      <c r="J54" s="93">
        <v>0</v>
      </c>
      <c r="K54" s="92">
        <f t="shared" si="22"/>
        <v>0</v>
      </c>
      <c r="L54" s="28"/>
      <c r="M54" s="93">
        <v>0</v>
      </c>
      <c r="N54" s="92">
        <f t="shared" si="23"/>
        <v>0</v>
      </c>
      <c r="O54" s="28"/>
      <c r="P54" s="93">
        <v>0</v>
      </c>
      <c r="Q54" s="92">
        <f t="shared" si="24"/>
        <v>0</v>
      </c>
      <c r="R54" s="28"/>
    </row>
    <row r="55" spans="1:18" ht="10" customHeight="1" x14ac:dyDescent="0.35">
      <c r="A55" s="1"/>
      <c r="B55" s="9"/>
      <c r="C55" s="9"/>
      <c r="D55" s="8"/>
      <c r="E55" s="8"/>
      <c r="F55" s="9"/>
      <c r="G55" s="8"/>
      <c r="H55" s="8"/>
      <c r="I55" s="9"/>
      <c r="J55" s="8"/>
      <c r="K55" s="8"/>
      <c r="L55" s="9"/>
      <c r="M55" s="8"/>
      <c r="N55" s="8"/>
      <c r="O55" s="9"/>
      <c r="P55" s="8"/>
      <c r="Q55" s="8"/>
      <c r="R55" s="9"/>
    </row>
    <row r="56" spans="1:18" ht="15" customHeight="1" x14ac:dyDescent="0.35">
      <c r="A56" s="1"/>
      <c r="B56" s="65" t="s">
        <v>191</v>
      </c>
      <c r="C56" s="64"/>
      <c r="D56" s="68">
        <f>SUM(D57:D65)</f>
        <v>15</v>
      </c>
      <c r="E56" s="67">
        <f>D56/D12</f>
        <v>5.7251908396946563E-2</v>
      </c>
      <c r="F56" s="64"/>
      <c r="G56" s="68">
        <f>SUM(G57:G65)</f>
        <v>2</v>
      </c>
      <c r="H56" s="67">
        <f>G56/G12</f>
        <v>2.564102564102564E-2</v>
      </c>
      <c r="I56" s="64"/>
      <c r="J56" s="68">
        <f>SUM(J57:J65)</f>
        <v>1</v>
      </c>
      <c r="K56" s="67">
        <f>J56/J12</f>
        <v>3.3333333333333333E-2</v>
      </c>
      <c r="L56" s="64"/>
      <c r="M56" s="68">
        <f>SUM(M57:M65)</f>
        <v>7</v>
      </c>
      <c r="N56" s="67">
        <f>M56/M12</f>
        <v>7.5268817204301078E-2</v>
      </c>
      <c r="O56" s="64"/>
      <c r="P56" s="68">
        <f>SUM(P57:P65)</f>
        <v>5</v>
      </c>
      <c r="Q56" s="67">
        <f>P56/P12</f>
        <v>8.1967213114754092E-2</v>
      </c>
      <c r="R56" s="64"/>
    </row>
    <row r="57" spans="1:18" x14ac:dyDescent="0.35">
      <c r="A57" s="1"/>
      <c r="B57" s="44" t="s">
        <v>182</v>
      </c>
      <c r="C57" s="28"/>
      <c r="D57" s="41">
        <f>SUM(G57,J57,M57, P57)</f>
        <v>1</v>
      </c>
      <c r="E57" s="6">
        <f>D57/$D$56</f>
        <v>6.6666666666666666E-2</v>
      </c>
      <c r="F57" s="28"/>
      <c r="G57" s="93">
        <v>0</v>
      </c>
      <c r="H57" s="92">
        <f>G57/$G$56</f>
        <v>0</v>
      </c>
      <c r="I57" s="28"/>
      <c r="J57" s="93">
        <v>0</v>
      </c>
      <c r="K57" s="92">
        <f>IFERROR(J57/$P$56, "0.0%")</f>
        <v>0</v>
      </c>
      <c r="L57" s="28"/>
      <c r="M57" s="93">
        <v>0</v>
      </c>
      <c r="N57" s="92">
        <f>IFERROR(M57/$M$56, "0.0%")</f>
        <v>0</v>
      </c>
      <c r="O57" s="28"/>
      <c r="P57" s="93">
        <v>1</v>
      </c>
      <c r="Q57" s="92">
        <f>IFERROR(P57/$P$56, "0.0%")</f>
        <v>0.2</v>
      </c>
      <c r="R57" s="28"/>
    </row>
    <row r="58" spans="1:18" x14ac:dyDescent="0.35">
      <c r="A58" s="1"/>
      <c r="B58" s="83" t="s">
        <v>56</v>
      </c>
      <c r="C58" s="28"/>
      <c r="D58" s="12">
        <f t="shared" ref="D58:D65" si="25">SUM(G58,J58,M58, P58)</f>
        <v>2</v>
      </c>
      <c r="E58" s="7">
        <f t="shared" ref="E58:E65" si="26">D58/$D$56</f>
        <v>0.13333333333333333</v>
      </c>
      <c r="F58" s="28"/>
      <c r="G58" s="12">
        <v>0</v>
      </c>
      <c r="H58" s="7">
        <f t="shared" ref="H58:H65" si="27">G58/$G$56</f>
        <v>0</v>
      </c>
      <c r="I58" s="28"/>
      <c r="J58" s="12">
        <v>0</v>
      </c>
      <c r="K58" s="7">
        <v>0</v>
      </c>
      <c r="L58" s="28"/>
      <c r="M58" s="12">
        <v>1</v>
      </c>
      <c r="N58" s="7">
        <f t="shared" ref="N58:N65" si="28">IFERROR(M58/$M$56, "0.0%")</f>
        <v>0.14285714285714285</v>
      </c>
      <c r="O58" s="28"/>
      <c r="P58" s="12">
        <v>1</v>
      </c>
      <c r="Q58" s="7">
        <f t="shared" ref="Q58:Q65" si="29">IFERROR(P58/$P$56, "0.0%")</f>
        <v>0.2</v>
      </c>
      <c r="R58" s="28"/>
    </row>
    <row r="59" spans="1:18" x14ac:dyDescent="0.35">
      <c r="A59" s="1"/>
      <c r="B59" s="44" t="s">
        <v>55</v>
      </c>
      <c r="C59" s="28"/>
      <c r="D59" s="11">
        <f t="shared" si="25"/>
        <v>3</v>
      </c>
      <c r="E59" s="6">
        <f t="shared" si="26"/>
        <v>0.2</v>
      </c>
      <c r="F59" s="28"/>
      <c r="G59" s="93">
        <v>0</v>
      </c>
      <c r="H59" s="92">
        <f t="shared" si="27"/>
        <v>0</v>
      </c>
      <c r="I59" s="28"/>
      <c r="J59" s="93">
        <v>0</v>
      </c>
      <c r="K59" s="92">
        <v>0</v>
      </c>
      <c r="L59" s="28"/>
      <c r="M59" s="93">
        <v>2</v>
      </c>
      <c r="N59" s="92">
        <f t="shared" si="28"/>
        <v>0.2857142857142857</v>
      </c>
      <c r="O59" s="28"/>
      <c r="P59" s="93">
        <v>1</v>
      </c>
      <c r="Q59" s="92">
        <f t="shared" si="29"/>
        <v>0.2</v>
      </c>
      <c r="R59" s="28"/>
    </row>
    <row r="60" spans="1:18" x14ac:dyDescent="0.35">
      <c r="A60" s="1"/>
      <c r="B60" s="83" t="s">
        <v>54</v>
      </c>
      <c r="C60" s="28"/>
      <c r="D60" s="12">
        <f t="shared" si="25"/>
        <v>3</v>
      </c>
      <c r="E60" s="7">
        <f t="shared" si="26"/>
        <v>0.2</v>
      </c>
      <c r="F60" s="28"/>
      <c r="G60" s="12">
        <v>0</v>
      </c>
      <c r="H60" s="7">
        <f t="shared" si="27"/>
        <v>0</v>
      </c>
      <c r="I60" s="28"/>
      <c r="J60" s="12">
        <v>1</v>
      </c>
      <c r="K60" s="7">
        <v>1</v>
      </c>
      <c r="L60" s="28"/>
      <c r="M60" s="12">
        <v>1</v>
      </c>
      <c r="N60" s="7">
        <f t="shared" si="28"/>
        <v>0.14285714285714285</v>
      </c>
      <c r="O60" s="28"/>
      <c r="P60" s="12">
        <v>1</v>
      </c>
      <c r="Q60" s="7">
        <f t="shared" si="29"/>
        <v>0.2</v>
      </c>
      <c r="R60" s="28"/>
    </row>
    <row r="61" spans="1:18" x14ac:dyDescent="0.35">
      <c r="A61" s="1"/>
      <c r="B61" s="44" t="s">
        <v>53</v>
      </c>
      <c r="C61" s="28"/>
      <c r="D61" s="11">
        <f t="shared" si="25"/>
        <v>2</v>
      </c>
      <c r="E61" s="6">
        <f t="shared" si="26"/>
        <v>0.13333333333333333</v>
      </c>
      <c r="F61" s="28"/>
      <c r="G61" s="93">
        <v>1</v>
      </c>
      <c r="H61" s="92">
        <f t="shared" si="27"/>
        <v>0.5</v>
      </c>
      <c r="I61" s="28"/>
      <c r="J61" s="93">
        <v>0</v>
      </c>
      <c r="K61" s="92">
        <v>0</v>
      </c>
      <c r="L61" s="28"/>
      <c r="M61" s="93">
        <v>1</v>
      </c>
      <c r="N61" s="92">
        <f t="shared" si="28"/>
        <v>0.14285714285714285</v>
      </c>
      <c r="O61" s="28"/>
      <c r="P61" s="93">
        <v>0</v>
      </c>
      <c r="Q61" s="92">
        <f t="shared" si="29"/>
        <v>0</v>
      </c>
      <c r="R61" s="28"/>
    </row>
    <row r="62" spans="1:18" x14ac:dyDescent="0.35">
      <c r="A62" s="1"/>
      <c r="B62" s="83" t="s">
        <v>52</v>
      </c>
      <c r="C62" s="28"/>
      <c r="D62" s="12">
        <f t="shared" si="25"/>
        <v>4</v>
      </c>
      <c r="E62" s="7">
        <f t="shared" si="26"/>
        <v>0.26666666666666666</v>
      </c>
      <c r="F62" s="28"/>
      <c r="G62" s="12">
        <v>1</v>
      </c>
      <c r="H62" s="7">
        <f t="shared" si="27"/>
        <v>0.5</v>
      </c>
      <c r="I62" s="28"/>
      <c r="J62" s="12">
        <v>0</v>
      </c>
      <c r="K62" s="7">
        <v>0</v>
      </c>
      <c r="L62" s="28"/>
      <c r="M62" s="12">
        <v>2</v>
      </c>
      <c r="N62" s="7">
        <f t="shared" si="28"/>
        <v>0.2857142857142857</v>
      </c>
      <c r="O62" s="28"/>
      <c r="P62" s="12">
        <v>1</v>
      </c>
      <c r="Q62" s="7">
        <f t="shared" si="29"/>
        <v>0.2</v>
      </c>
      <c r="R62" s="28"/>
    </row>
    <row r="63" spans="1:18" x14ac:dyDescent="0.35">
      <c r="A63" s="1"/>
      <c r="B63" s="44" t="s">
        <v>51</v>
      </c>
      <c r="C63" s="28"/>
      <c r="D63" s="11">
        <f t="shared" si="25"/>
        <v>0</v>
      </c>
      <c r="E63" s="6">
        <f t="shared" si="26"/>
        <v>0</v>
      </c>
      <c r="F63" s="28"/>
      <c r="G63" s="93">
        <v>0</v>
      </c>
      <c r="H63" s="92">
        <f t="shared" si="27"/>
        <v>0</v>
      </c>
      <c r="I63" s="28"/>
      <c r="J63" s="93">
        <v>0</v>
      </c>
      <c r="K63" s="92">
        <v>0</v>
      </c>
      <c r="L63" s="28"/>
      <c r="M63" s="93">
        <v>0</v>
      </c>
      <c r="N63" s="92">
        <f t="shared" si="28"/>
        <v>0</v>
      </c>
      <c r="O63" s="28"/>
      <c r="P63" s="93">
        <v>0</v>
      </c>
      <c r="Q63" s="92">
        <f t="shared" si="29"/>
        <v>0</v>
      </c>
      <c r="R63" s="28"/>
    </row>
    <row r="64" spans="1:18" x14ac:dyDescent="0.35">
      <c r="A64" s="1"/>
      <c r="B64" s="83" t="s">
        <v>50</v>
      </c>
      <c r="C64" s="28"/>
      <c r="D64" s="12">
        <f t="shared" si="25"/>
        <v>0</v>
      </c>
      <c r="E64" s="7">
        <f t="shared" si="26"/>
        <v>0</v>
      </c>
      <c r="F64" s="28"/>
      <c r="G64" s="12">
        <v>0</v>
      </c>
      <c r="H64" s="7">
        <f t="shared" si="27"/>
        <v>0</v>
      </c>
      <c r="I64" s="28"/>
      <c r="J64" s="12">
        <v>0</v>
      </c>
      <c r="K64" s="7">
        <v>0</v>
      </c>
      <c r="L64" s="28"/>
      <c r="M64" s="12">
        <v>0</v>
      </c>
      <c r="N64" s="7">
        <f t="shared" si="28"/>
        <v>0</v>
      </c>
      <c r="O64" s="28"/>
      <c r="P64" s="12">
        <v>0</v>
      </c>
      <c r="Q64" s="7">
        <f t="shared" si="29"/>
        <v>0</v>
      </c>
      <c r="R64" s="28"/>
    </row>
    <row r="65" spans="1:18" x14ac:dyDescent="0.35">
      <c r="A65" s="1"/>
      <c r="B65" s="44" t="s">
        <v>183</v>
      </c>
      <c r="C65" s="28"/>
      <c r="D65" s="11">
        <f t="shared" si="25"/>
        <v>0</v>
      </c>
      <c r="E65" s="6">
        <f t="shared" si="26"/>
        <v>0</v>
      </c>
      <c r="F65" s="28"/>
      <c r="G65" s="93">
        <v>0</v>
      </c>
      <c r="H65" s="92">
        <f t="shared" si="27"/>
        <v>0</v>
      </c>
      <c r="I65" s="28"/>
      <c r="J65" s="93">
        <v>0</v>
      </c>
      <c r="K65" s="92">
        <v>0</v>
      </c>
      <c r="L65" s="28"/>
      <c r="M65" s="93">
        <v>0</v>
      </c>
      <c r="N65" s="92">
        <f t="shared" si="28"/>
        <v>0</v>
      </c>
      <c r="O65" s="28"/>
      <c r="P65" s="93">
        <v>0</v>
      </c>
      <c r="Q65" s="92">
        <f t="shared" si="29"/>
        <v>0</v>
      </c>
      <c r="R65" s="28"/>
    </row>
    <row r="66" spans="1:18" ht="10" customHeight="1" x14ac:dyDescent="0.35">
      <c r="A66" s="1"/>
      <c r="B66" s="9"/>
      <c r="C66" s="9"/>
      <c r="D66" s="8"/>
      <c r="E66" s="8"/>
      <c r="F66" s="9"/>
      <c r="G66" s="8"/>
      <c r="H66" s="8"/>
      <c r="I66" s="9"/>
      <c r="J66" s="8"/>
      <c r="K66" s="8"/>
      <c r="L66" s="9"/>
      <c r="M66" s="8"/>
      <c r="N66" s="8"/>
      <c r="O66" s="9"/>
      <c r="P66" s="8"/>
      <c r="Q66" s="8"/>
      <c r="R66" s="9"/>
    </row>
    <row r="67" spans="1:18" ht="15" customHeight="1" x14ac:dyDescent="0.35">
      <c r="A67" s="1"/>
      <c r="B67" s="65" t="s">
        <v>189</v>
      </c>
      <c r="C67" s="64"/>
      <c r="D67" s="68">
        <f>SUM(D68:D76)</f>
        <v>137</v>
      </c>
      <c r="E67" s="67">
        <f>D67/D12</f>
        <v>0.52290076335877866</v>
      </c>
      <c r="F67" s="64"/>
      <c r="G67" s="68">
        <f>SUM(G68:G76)</f>
        <v>43</v>
      </c>
      <c r="H67" s="67">
        <f>G67/G12</f>
        <v>0.55128205128205132</v>
      </c>
      <c r="I67" s="64"/>
      <c r="J67" s="68">
        <f>SUM(J68:J76)</f>
        <v>16</v>
      </c>
      <c r="K67" s="67">
        <f>J67/J12</f>
        <v>0.53333333333333333</v>
      </c>
      <c r="L67" s="64"/>
      <c r="M67" s="68">
        <f>SUM(M68:M76)</f>
        <v>52</v>
      </c>
      <c r="N67" s="67">
        <f>M67/M12</f>
        <v>0.55913978494623651</v>
      </c>
      <c r="O67" s="64"/>
      <c r="P67" s="68">
        <f>SUM(P68:P76)</f>
        <v>26</v>
      </c>
      <c r="Q67" s="67">
        <f>P67/P12</f>
        <v>0.42622950819672129</v>
      </c>
      <c r="R67" s="64"/>
    </row>
    <row r="68" spans="1:18" x14ac:dyDescent="0.35">
      <c r="A68" s="1"/>
      <c r="B68" s="44" t="s">
        <v>182</v>
      </c>
      <c r="C68" s="28"/>
      <c r="D68" s="41">
        <f>SUM(G68,J68,M68, P68)</f>
        <v>35</v>
      </c>
      <c r="E68" s="6">
        <f>D68/$D$67</f>
        <v>0.25547445255474455</v>
      </c>
      <c r="F68" s="28"/>
      <c r="G68" s="93">
        <v>8</v>
      </c>
      <c r="H68" s="92">
        <f>G68/$G$67</f>
        <v>0.18604651162790697</v>
      </c>
      <c r="I68" s="28"/>
      <c r="J68" s="91">
        <v>4</v>
      </c>
      <c r="K68" s="92">
        <f>J68/$J$67</f>
        <v>0.25</v>
      </c>
      <c r="L68" s="28"/>
      <c r="M68" s="93">
        <v>9</v>
      </c>
      <c r="N68" s="92">
        <f>M68/$M$67</f>
        <v>0.17307692307692307</v>
      </c>
      <c r="O68" s="28"/>
      <c r="P68" s="93">
        <v>14</v>
      </c>
      <c r="Q68" s="92">
        <f>P68/$P$67</f>
        <v>0.53846153846153844</v>
      </c>
      <c r="R68" s="28"/>
    </row>
    <row r="69" spans="1:18" x14ac:dyDescent="0.35">
      <c r="A69" s="1"/>
      <c r="B69" s="83" t="s">
        <v>56</v>
      </c>
      <c r="C69" s="28"/>
      <c r="D69" s="12">
        <f t="shared" ref="D69:D76" si="30">SUM(G69,J69,M69, P69)</f>
        <v>20</v>
      </c>
      <c r="E69" s="7">
        <f t="shared" ref="E69:E76" si="31">D69/$D$67</f>
        <v>0.145985401459854</v>
      </c>
      <c r="F69" s="28"/>
      <c r="G69" s="12">
        <v>7</v>
      </c>
      <c r="H69" s="7">
        <f t="shared" ref="H69:H76" si="32">G69/$G$67</f>
        <v>0.16279069767441862</v>
      </c>
      <c r="I69" s="28"/>
      <c r="J69" s="12">
        <v>3</v>
      </c>
      <c r="K69" s="7">
        <f t="shared" ref="K69:K76" si="33">J69/$J$67</f>
        <v>0.1875</v>
      </c>
      <c r="L69" s="28"/>
      <c r="M69" s="12">
        <v>7</v>
      </c>
      <c r="N69" s="7">
        <f t="shared" ref="N69:N76" si="34">M69/$M$67</f>
        <v>0.13461538461538461</v>
      </c>
      <c r="O69" s="28"/>
      <c r="P69" s="12">
        <v>3</v>
      </c>
      <c r="Q69" s="7">
        <f t="shared" ref="Q69:Q76" si="35">P69/$P$67</f>
        <v>0.11538461538461539</v>
      </c>
      <c r="R69" s="28"/>
    </row>
    <row r="70" spans="1:18" x14ac:dyDescent="0.35">
      <c r="A70" s="1"/>
      <c r="B70" s="44" t="s">
        <v>55</v>
      </c>
      <c r="C70" s="28"/>
      <c r="D70" s="11">
        <f t="shared" si="30"/>
        <v>26</v>
      </c>
      <c r="E70" s="6">
        <f t="shared" si="31"/>
        <v>0.18978102189781021</v>
      </c>
      <c r="F70" s="28"/>
      <c r="G70" s="93">
        <v>8</v>
      </c>
      <c r="H70" s="92">
        <f t="shared" si="32"/>
        <v>0.18604651162790697</v>
      </c>
      <c r="I70" s="28"/>
      <c r="J70" s="93">
        <v>3</v>
      </c>
      <c r="K70" s="92">
        <f t="shared" si="33"/>
        <v>0.1875</v>
      </c>
      <c r="L70" s="28"/>
      <c r="M70" s="93">
        <v>12</v>
      </c>
      <c r="N70" s="92">
        <f t="shared" si="34"/>
        <v>0.23076923076923078</v>
      </c>
      <c r="O70" s="28"/>
      <c r="P70" s="93">
        <v>3</v>
      </c>
      <c r="Q70" s="92">
        <f t="shared" si="35"/>
        <v>0.11538461538461539</v>
      </c>
      <c r="R70" s="28"/>
    </row>
    <row r="71" spans="1:18" x14ac:dyDescent="0.35">
      <c r="A71" s="1"/>
      <c r="B71" s="83" t="s">
        <v>54</v>
      </c>
      <c r="C71" s="28"/>
      <c r="D71" s="12">
        <f t="shared" si="30"/>
        <v>23</v>
      </c>
      <c r="E71" s="7">
        <f t="shared" si="31"/>
        <v>0.16788321167883211</v>
      </c>
      <c r="F71" s="28"/>
      <c r="G71" s="12">
        <v>10</v>
      </c>
      <c r="H71" s="7">
        <f t="shared" si="32"/>
        <v>0.23255813953488372</v>
      </c>
      <c r="I71" s="28"/>
      <c r="J71" s="12">
        <v>3</v>
      </c>
      <c r="K71" s="7">
        <f t="shared" si="33"/>
        <v>0.1875</v>
      </c>
      <c r="L71" s="28"/>
      <c r="M71" s="12">
        <v>9</v>
      </c>
      <c r="N71" s="7">
        <f t="shared" si="34"/>
        <v>0.17307692307692307</v>
      </c>
      <c r="O71" s="28"/>
      <c r="P71" s="12">
        <v>1</v>
      </c>
      <c r="Q71" s="7">
        <f t="shared" si="35"/>
        <v>3.8461538461538464E-2</v>
      </c>
      <c r="R71" s="28"/>
    </row>
    <row r="72" spans="1:18" x14ac:dyDescent="0.35">
      <c r="A72" s="1"/>
      <c r="B72" s="44" t="s">
        <v>53</v>
      </c>
      <c r="C72" s="28"/>
      <c r="D72" s="11">
        <f t="shared" si="30"/>
        <v>22</v>
      </c>
      <c r="E72" s="6">
        <f t="shared" si="31"/>
        <v>0.16058394160583941</v>
      </c>
      <c r="F72" s="28"/>
      <c r="G72" s="93">
        <v>6</v>
      </c>
      <c r="H72" s="92">
        <f t="shared" si="32"/>
        <v>0.13953488372093023</v>
      </c>
      <c r="I72" s="28"/>
      <c r="J72" s="93">
        <v>2</v>
      </c>
      <c r="K72" s="92">
        <f t="shared" si="33"/>
        <v>0.125</v>
      </c>
      <c r="L72" s="28"/>
      <c r="M72" s="93">
        <v>11</v>
      </c>
      <c r="N72" s="92">
        <f t="shared" si="34"/>
        <v>0.21153846153846154</v>
      </c>
      <c r="O72" s="28"/>
      <c r="P72" s="93">
        <v>3</v>
      </c>
      <c r="Q72" s="92">
        <f t="shared" si="35"/>
        <v>0.11538461538461539</v>
      </c>
      <c r="R72" s="28"/>
    </row>
    <row r="73" spans="1:18" x14ac:dyDescent="0.35">
      <c r="A73" s="1"/>
      <c r="B73" s="83" t="s">
        <v>52</v>
      </c>
      <c r="C73" s="28"/>
      <c r="D73" s="12">
        <f t="shared" si="30"/>
        <v>10</v>
      </c>
      <c r="E73" s="7">
        <f t="shared" si="31"/>
        <v>7.2992700729927001E-2</v>
      </c>
      <c r="F73" s="28"/>
      <c r="G73" s="12">
        <v>3</v>
      </c>
      <c r="H73" s="7">
        <f t="shared" si="32"/>
        <v>6.9767441860465115E-2</v>
      </c>
      <c r="I73" s="28"/>
      <c r="J73" s="12">
        <v>1</v>
      </c>
      <c r="K73" s="7">
        <f t="shared" si="33"/>
        <v>6.25E-2</v>
      </c>
      <c r="L73" s="28"/>
      <c r="M73" s="12">
        <v>4</v>
      </c>
      <c r="N73" s="7">
        <f t="shared" si="34"/>
        <v>7.6923076923076927E-2</v>
      </c>
      <c r="O73" s="28"/>
      <c r="P73" s="12">
        <v>2</v>
      </c>
      <c r="Q73" s="7">
        <f t="shared" si="35"/>
        <v>7.6923076923076927E-2</v>
      </c>
      <c r="R73" s="28"/>
    </row>
    <row r="74" spans="1:18" x14ac:dyDescent="0.35">
      <c r="A74" s="1"/>
      <c r="B74" s="44" t="s">
        <v>51</v>
      </c>
      <c r="C74" s="28"/>
      <c r="D74" s="11">
        <f t="shared" si="30"/>
        <v>1</v>
      </c>
      <c r="E74" s="6">
        <f t="shared" si="31"/>
        <v>7.2992700729927005E-3</v>
      </c>
      <c r="F74" s="28"/>
      <c r="G74" s="93">
        <v>1</v>
      </c>
      <c r="H74" s="92">
        <f t="shared" si="32"/>
        <v>2.3255813953488372E-2</v>
      </c>
      <c r="I74" s="28"/>
      <c r="J74" s="93">
        <v>0</v>
      </c>
      <c r="K74" s="92">
        <f t="shared" si="33"/>
        <v>0</v>
      </c>
      <c r="L74" s="28"/>
      <c r="M74" s="93">
        <v>0</v>
      </c>
      <c r="N74" s="92">
        <f t="shared" si="34"/>
        <v>0</v>
      </c>
      <c r="O74" s="28"/>
      <c r="P74" s="93">
        <v>0</v>
      </c>
      <c r="Q74" s="92">
        <f t="shared" si="35"/>
        <v>0</v>
      </c>
      <c r="R74" s="28"/>
    </row>
    <row r="75" spans="1:18" x14ac:dyDescent="0.35">
      <c r="A75" s="1"/>
      <c r="B75" s="83" t="s">
        <v>50</v>
      </c>
      <c r="C75" s="28"/>
      <c r="D75" s="12">
        <f t="shared" si="30"/>
        <v>0</v>
      </c>
      <c r="E75" s="7">
        <f t="shared" si="31"/>
        <v>0</v>
      </c>
      <c r="F75" s="28"/>
      <c r="G75" s="12">
        <v>0</v>
      </c>
      <c r="H75" s="7">
        <f t="shared" si="32"/>
        <v>0</v>
      </c>
      <c r="I75" s="28"/>
      <c r="J75" s="12">
        <v>0</v>
      </c>
      <c r="K75" s="7">
        <f t="shared" si="33"/>
        <v>0</v>
      </c>
      <c r="L75" s="28"/>
      <c r="M75" s="12">
        <v>0</v>
      </c>
      <c r="N75" s="7">
        <f t="shared" si="34"/>
        <v>0</v>
      </c>
      <c r="O75" s="28"/>
      <c r="P75" s="12">
        <v>0</v>
      </c>
      <c r="Q75" s="7">
        <f t="shared" si="35"/>
        <v>0</v>
      </c>
      <c r="R75" s="28"/>
    </row>
    <row r="76" spans="1:18" ht="15" thickBot="1" x14ac:dyDescent="0.4">
      <c r="A76" s="1"/>
      <c r="B76" s="63" t="s">
        <v>183</v>
      </c>
      <c r="C76" s="28"/>
      <c r="D76" s="45">
        <f t="shared" si="30"/>
        <v>0</v>
      </c>
      <c r="E76" s="19">
        <f t="shared" si="31"/>
        <v>0</v>
      </c>
      <c r="F76" s="28"/>
      <c r="G76" s="94">
        <v>0</v>
      </c>
      <c r="H76" s="95">
        <f t="shared" si="32"/>
        <v>0</v>
      </c>
      <c r="I76" s="28"/>
      <c r="J76" s="94">
        <v>0</v>
      </c>
      <c r="K76" s="95">
        <f t="shared" si="33"/>
        <v>0</v>
      </c>
      <c r="L76" s="28"/>
      <c r="M76" s="94">
        <v>0</v>
      </c>
      <c r="N76" s="95">
        <f t="shared" si="34"/>
        <v>0</v>
      </c>
      <c r="O76" s="28"/>
      <c r="P76" s="94">
        <v>0</v>
      </c>
      <c r="Q76" s="95">
        <f t="shared" si="35"/>
        <v>0</v>
      </c>
      <c r="R76" s="28"/>
    </row>
    <row r="77" spans="1:18" s="1" customFormat="1" ht="12" customHeight="1" thickTop="1" x14ac:dyDescent="0.25">
      <c r="D77" s="79"/>
      <c r="F77" s="79"/>
      <c r="H77" s="79"/>
      <c r="I77" s="80"/>
      <c r="J77" s="80"/>
      <c r="K77" s="79"/>
      <c r="L77" s="79"/>
      <c r="M77" s="80"/>
      <c r="N77" s="80"/>
      <c r="O77" s="79"/>
      <c r="P77" s="80"/>
      <c r="Q77" s="80"/>
      <c r="R77" s="79"/>
    </row>
    <row r="78" spans="1:18" s="1" customFormat="1" ht="24" customHeight="1" x14ac:dyDescent="0.25">
      <c r="B78" s="471" t="s">
        <v>203</v>
      </c>
      <c r="C78" s="471"/>
      <c r="D78" s="471"/>
      <c r="E78" s="471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</row>
    <row r="79" spans="1:18" s="1" customFormat="1" ht="12" customHeight="1" x14ac:dyDescent="0.25">
      <c r="B79" s="81" t="s">
        <v>46</v>
      </c>
      <c r="D79" s="314"/>
      <c r="F79" s="314"/>
      <c r="H79" s="81"/>
      <c r="I79" s="81"/>
      <c r="K79" s="81"/>
      <c r="L79" s="81"/>
      <c r="M79" s="81"/>
      <c r="O79" s="81"/>
      <c r="P79" s="81"/>
      <c r="R79" s="314"/>
    </row>
    <row r="80" spans="1:18" s="1" customFormat="1" ht="12" customHeight="1" x14ac:dyDescent="0.25">
      <c r="B80" s="81" t="s">
        <v>47</v>
      </c>
      <c r="D80" s="314"/>
      <c r="F80" s="314"/>
      <c r="H80" s="81"/>
      <c r="I80" s="81"/>
      <c r="K80" s="81"/>
      <c r="L80" s="81"/>
      <c r="M80" s="81"/>
      <c r="O80" s="81"/>
      <c r="P80" s="81"/>
      <c r="R80" s="314"/>
    </row>
    <row r="81" spans="2:18" s="1" customFormat="1" ht="24" customHeight="1" x14ac:dyDescent="0.25">
      <c r="B81" s="472" t="s">
        <v>58</v>
      </c>
      <c r="C81" s="472"/>
      <c r="D81" s="472"/>
      <c r="E81" s="472"/>
      <c r="F81" s="314"/>
      <c r="H81" s="81"/>
      <c r="I81" s="81"/>
      <c r="K81" s="81"/>
      <c r="L81" s="81"/>
      <c r="M81" s="81"/>
      <c r="O81" s="81"/>
      <c r="P81" s="81"/>
      <c r="R81" s="314"/>
    </row>
    <row r="82" spans="2:18" s="1" customFormat="1" ht="12" customHeight="1" x14ac:dyDescent="0.25">
      <c r="B82" s="472"/>
      <c r="C82" s="472"/>
      <c r="D82" s="472"/>
      <c r="E82" s="472"/>
      <c r="F82" s="314"/>
      <c r="H82" s="81"/>
      <c r="I82" s="81"/>
      <c r="K82" s="81"/>
      <c r="L82" s="81"/>
      <c r="M82" s="81"/>
      <c r="O82" s="81"/>
      <c r="P82" s="81"/>
      <c r="R82" s="314"/>
    </row>
    <row r="83" spans="2:18" s="1" customFormat="1" ht="12" customHeight="1" x14ac:dyDescent="0.25">
      <c r="B83" s="314"/>
      <c r="D83" s="314"/>
      <c r="F83" s="314"/>
      <c r="H83" s="314"/>
      <c r="I83" s="314"/>
      <c r="J83" s="314"/>
      <c r="K83" s="314"/>
      <c r="L83" s="314"/>
      <c r="M83" s="314"/>
      <c r="N83" s="314"/>
      <c r="O83" s="314"/>
      <c r="P83" s="314"/>
      <c r="Q83" s="314"/>
      <c r="R83" s="314"/>
    </row>
    <row r="84" spans="2:18" s="1" customFormat="1" ht="12" customHeight="1" x14ac:dyDescent="0.25">
      <c r="B84" s="473" t="s">
        <v>335</v>
      </c>
      <c r="C84" s="473"/>
      <c r="D84" s="473"/>
      <c r="E84" s="473"/>
      <c r="F84" s="473"/>
      <c r="G84" s="473"/>
      <c r="H84" s="473"/>
      <c r="I84" s="473"/>
      <c r="J84" s="473"/>
      <c r="K84" s="473"/>
      <c r="L84" s="473"/>
      <c r="M84" s="473"/>
      <c r="N84" s="473"/>
      <c r="O84" s="473"/>
      <c r="P84" s="473"/>
      <c r="Q84" s="473"/>
      <c r="R84" s="473"/>
    </row>
  </sheetData>
  <mergeCells count="16">
    <mergeCell ref="B3:E6"/>
    <mergeCell ref="G6:Q6"/>
    <mergeCell ref="D8:E8"/>
    <mergeCell ref="G8:H8"/>
    <mergeCell ref="J8:K8"/>
    <mergeCell ref="M8:N8"/>
    <mergeCell ref="P8:Q8"/>
    <mergeCell ref="B81:E81"/>
    <mergeCell ref="B82:E82"/>
    <mergeCell ref="B84:R84"/>
    <mergeCell ref="D9:E9"/>
    <mergeCell ref="G9:H9"/>
    <mergeCell ref="J9:K9"/>
    <mergeCell ref="M9:N9"/>
    <mergeCell ref="P9:Q9"/>
    <mergeCell ref="B78:E78"/>
  </mergeCells>
  <hyperlinks>
    <hyperlink ref="B2" location="ToC!A1" display="Table of Contents" xr:uid="{AD7706C9-69BC-4AC9-913A-911BEF7CFA4C}"/>
  </hyperlinks>
  <pageMargins left="0.75" right="0.75" top="0.75" bottom="0.75" header="0.5" footer="0.5"/>
  <pageSetup pageOrder="overThenDown" orientation="landscape" r:id="rId1"/>
  <headerFooter>
    <oddHeader>&amp;L&amp;"Arial,Italic"&amp;10ADEA Survey of Allied Dental Program Directors, 2018 Summary and Results</oddHeader>
    <oddFooter>&amp;L&amp;"Arial,Regular"&amp;10July 2019</oddFooter>
  </headerFooter>
  <rowBreaks count="2" manualBreakCount="2">
    <brk id="44" max="16383" man="1"/>
    <brk id="66" max="16383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B420A-6BDB-4ABB-99D6-732E49E9C794}">
  <sheetPr>
    <tabColor theme="0" tint="-0.499984740745262"/>
    <pageSetUpPr autoPageBreaks="0"/>
  </sheetPr>
  <dimension ref="A1:O84"/>
  <sheetViews>
    <sheetView showGridLines="0" zoomScaleNormal="100" workbookViewId="0"/>
  </sheetViews>
  <sheetFormatPr defaultColWidth="8.81640625" defaultRowHeight="14.5" x14ac:dyDescent="0.35"/>
  <cols>
    <col min="1" max="1" width="2.26953125" customWidth="1"/>
    <col min="2" max="2" width="20.7265625" customWidth="1"/>
    <col min="3" max="3" width="2" customWidth="1"/>
    <col min="4" max="5" width="8.26953125" customWidth="1"/>
    <col min="6" max="6" width="2.7265625" customWidth="1"/>
    <col min="7" max="8" width="8.26953125" customWidth="1"/>
    <col min="9" max="9" width="1.453125" customWidth="1"/>
    <col min="10" max="11" width="8.26953125" customWidth="1"/>
    <col min="12" max="12" width="1.453125" customWidth="1"/>
    <col min="13" max="14" width="8.26953125" customWidth="1"/>
    <col min="15" max="15" width="2.7265625" customWidth="1"/>
  </cols>
  <sheetData>
    <row r="1" spans="1:15" s="1" customFormat="1" ht="12.75" customHeight="1" x14ac:dyDescent="0.25">
      <c r="D1" s="3"/>
      <c r="F1" s="3"/>
      <c r="H1" s="3"/>
      <c r="K1" s="3"/>
      <c r="L1" s="3"/>
      <c r="O1" s="3"/>
    </row>
    <row r="2" spans="1:15" s="1" customFormat="1" ht="12.75" customHeight="1" x14ac:dyDescent="0.35">
      <c r="B2" s="78" t="s">
        <v>25</v>
      </c>
      <c r="E2" s="445"/>
      <c r="H2" s="445"/>
      <c r="I2" s="3"/>
      <c r="K2" s="445"/>
      <c r="L2" s="3"/>
      <c r="M2" s="3"/>
      <c r="N2" s="445"/>
    </row>
    <row r="3" spans="1:15" ht="15" customHeight="1" x14ac:dyDescent="0.35">
      <c r="A3" s="1"/>
      <c r="B3" s="515" t="s">
        <v>447</v>
      </c>
      <c r="C3" s="515"/>
      <c r="D3" s="515"/>
      <c r="E3" s="515"/>
      <c r="F3" s="318"/>
      <c r="G3" s="318"/>
      <c r="H3" s="318"/>
      <c r="I3" s="318"/>
      <c r="J3" s="318"/>
      <c r="K3" s="318"/>
      <c r="L3" s="318"/>
      <c r="M3" s="318"/>
      <c r="N3" s="318"/>
      <c r="O3" s="318"/>
    </row>
    <row r="4" spans="1:15" x14ac:dyDescent="0.35">
      <c r="A4" s="1"/>
      <c r="B4" s="515"/>
      <c r="C4" s="515"/>
      <c r="D4" s="515"/>
      <c r="E4" s="515"/>
      <c r="F4" s="315"/>
      <c r="G4" s="315"/>
      <c r="H4" s="315"/>
      <c r="I4" s="315"/>
      <c r="J4" s="315"/>
      <c r="K4" s="315"/>
      <c r="L4" s="315"/>
      <c r="M4" s="315"/>
      <c r="N4" s="315"/>
      <c r="O4" s="315"/>
    </row>
    <row r="5" spans="1:15" x14ac:dyDescent="0.35">
      <c r="A5" s="1"/>
      <c r="B5" s="515"/>
      <c r="C5" s="515"/>
      <c r="D5" s="515"/>
      <c r="E5" s="515"/>
      <c r="F5" s="315"/>
      <c r="G5" s="315"/>
      <c r="H5" s="315"/>
      <c r="I5" s="315"/>
      <c r="J5" s="315"/>
      <c r="K5" s="315"/>
      <c r="L5" s="315"/>
      <c r="M5" s="315"/>
      <c r="N5" s="315"/>
      <c r="O5" s="315"/>
    </row>
    <row r="6" spans="1:15" ht="15" customHeight="1" x14ac:dyDescent="0.35">
      <c r="A6" s="1"/>
      <c r="B6" s="515"/>
      <c r="C6" s="515"/>
      <c r="D6" s="515"/>
      <c r="E6" s="515"/>
      <c r="F6" s="315"/>
      <c r="G6" s="516" t="s">
        <v>59</v>
      </c>
      <c r="H6" s="516"/>
      <c r="I6" s="516"/>
      <c r="J6" s="516"/>
      <c r="K6" s="516"/>
      <c r="L6" s="516"/>
      <c r="M6" s="516"/>
      <c r="N6" s="516"/>
      <c r="O6" s="315"/>
    </row>
    <row r="7" spans="1:15" ht="12.75" customHeight="1" x14ac:dyDescent="0.35">
      <c r="A7" s="1"/>
      <c r="B7" s="315"/>
      <c r="C7" s="315"/>
      <c r="D7" s="2"/>
      <c r="E7" s="2"/>
      <c r="F7" s="315"/>
      <c r="G7" s="315"/>
      <c r="H7" s="315"/>
      <c r="I7" s="315"/>
      <c r="J7" s="315"/>
      <c r="K7" s="315"/>
      <c r="L7" s="315"/>
      <c r="M7" s="2"/>
      <c r="N7" s="2"/>
      <c r="O7" s="315"/>
    </row>
    <row r="8" spans="1:15" x14ac:dyDescent="0.35">
      <c r="A8" s="1"/>
      <c r="B8" s="1"/>
      <c r="C8" s="1"/>
      <c r="D8" s="476" t="s">
        <v>3</v>
      </c>
      <c r="E8" s="476"/>
      <c r="F8" s="16"/>
      <c r="G8" s="476" t="s">
        <v>4</v>
      </c>
      <c r="H8" s="476"/>
      <c r="I8" s="16"/>
      <c r="J8" s="476" t="s">
        <v>5</v>
      </c>
      <c r="K8" s="476"/>
      <c r="L8" s="16"/>
      <c r="M8" s="476" t="s">
        <v>26</v>
      </c>
      <c r="N8" s="476"/>
      <c r="O8" s="16"/>
    </row>
    <row r="9" spans="1:15" x14ac:dyDescent="0.35">
      <c r="A9" s="1"/>
      <c r="B9" s="3"/>
      <c r="C9" s="3"/>
      <c r="D9" s="517" t="s">
        <v>373</v>
      </c>
      <c r="E9" s="517"/>
      <c r="F9" s="3"/>
      <c r="G9" s="475" t="s">
        <v>371</v>
      </c>
      <c r="H9" s="475"/>
      <c r="I9" s="3"/>
      <c r="J9" s="475" t="s">
        <v>372</v>
      </c>
      <c r="K9" s="475"/>
      <c r="L9" s="3"/>
      <c r="M9" s="475" t="s">
        <v>297</v>
      </c>
      <c r="N9" s="475"/>
      <c r="O9" s="3"/>
    </row>
    <row r="10" spans="1:15" ht="22.5" customHeight="1" thickBot="1" x14ac:dyDescent="0.4">
      <c r="A10" s="1"/>
      <c r="B10" s="30"/>
      <c r="C10" s="9"/>
      <c r="D10" s="317" t="s">
        <v>24</v>
      </c>
      <c r="E10" s="54" t="s">
        <v>2</v>
      </c>
      <c r="F10" s="9"/>
      <c r="G10" s="317" t="s">
        <v>24</v>
      </c>
      <c r="H10" s="317" t="s">
        <v>2</v>
      </c>
      <c r="I10" s="9"/>
      <c r="J10" s="317" t="s">
        <v>24</v>
      </c>
      <c r="K10" s="54" t="s">
        <v>2</v>
      </c>
      <c r="L10" s="9"/>
      <c r="M10" s="317" t="s">
        <v>24</v>
      </c>
      <c r="N10" s="54" t="s">
        <v>2</v>
      </c>
      <c r="O10" s="9"/>
    </row>
    <row r="11" spans="1:15" ht="10" customHeight="1" x14ac:dyDescent="0.35">
      <c r="A11" s="1"/>
      <c r="B11" s="9"/>
      <c r="C11" s="9"/>
      <c r="D11" s="8"/>
      <c r="E11" s="8"/>
      <c r="F11" s="9"/>
      <c r="G11" s="8"/>
      <c r="H11" s="8"/>
      <c r="I11" s="9"/>
      <c r="J11" s="8"/>
      <c r="K11" s="8"/>
      <c r="L11" s="9"/>
      <c r="M11" s="8"/>
      <c r="N11" s="8"/>
      <c r="O11" s="9"/>
    </row>
    <row r="12" spans="1:15" ht="15" customHeight="1" x14ac:dyDescent="0.35">
      <c r="A12" s="1"/>
      <c r="B12" s="65" t="s">
        <v>60</v>
      </c>
      <c r="C12" s="64"/>
      <c r="D12" s="68">
        <f>SUM(D13:D21)</f>
        <v>119</v>
      </c>
      <c r="E12" s="67">
        <f t="shared" ref="E12:E21" si="0">D12/$D$12</f>
        <v>1</v>
      </c>
      <c r="F12" s="64"/>
      <c r="G12" s="68">
        <f>SUM(G13:G21)</f>
        <v>15</v>
      </c>
      <c r="H12" s="67">
        <f t="shared" ref="H12:H21" si="1">G12/$G$12</f>
        <v>1</v>
      </c>
      <c r="I12" s="64"/>
      <c r="J12" s="68">
        <f>SUM(J13:J21)</f>
        <v>104</v>
      </c>
      <c r="K12" s="67">
        <f t="shared" ref="K12:K21" si="2">J12/$J$12</f>
        <v>1</v>
      </c>
      <c r="L12" s="64"/>
      <c r="M12" s="68">
        <f>SUM(M13:M21)</f>
        <v>0</v>
      </c>
      <c r="N12" s="67">
        <v>0</v>
      </c>
      <c r="O12" s="64"/>
    </row>
    <row r="13" spans="1:15" x14ac:dyDescent="0.35">
      <c r="A13" s="1"/>
      <c r="B13" s="44" t="s">
        <v>182</v>
      </c>
      <c r="C13" s="28"/>
      <c r="D13" s="41">
        <f>D35+D46+D57+D68+D24</f>
        <v>3</v>
      </c>
      <c r="E13" s="6">
        <f t="shared" si="0"/>
        <v>2.5210084033613446E-2</v>
      </c>
      <c r="F13" s="28"/>
      <c r="G13" s="91">
        <f>G35+G46+G57+G68+G24</f>
        <v>0</v>
      </c>
      <c r="H13" s="92">
        <f t="shared" si="1"/>
        <v>0</v>
      </c>
      <c r="I13" s="28"/>
      <c r="J13" s="91">
        <f>J35+J46+J57+J68+J24</f>
        <v>3</v>
      </c>
      <c r="K13" s="92">
        <f t="shared" si="2"/>
        <v>2.8846153846153848E-2</v>
      </c>
      <c r="L13" s="28"/>
      <c r="M13" s="93">
        <v>0</v>
      </c>
      <c r="N13" s="92">
        <v>0</v>
      </c>
      <c r="O13" s="28"/>
    </row>
    <row r="14" spans="1:15" x14ac:dyDescent="0.35">
      <c r="A14" s="1"/>
      <c r="B14" s="83" t="s">
        <v>56</v>
      </c>
      <c r="C14" s="28"/>
      <c r="D14" s="324">
        <f t="shared" ref="D14:D21" si="3">D36+D47+D58+D69+D25</f>
        <v>7</v>
      </c>
      <c r="E14" s="7">
        <f t="shared" si="0"/>
        <v>5.8823529411764705E-2</v>
      </c>
      <c r="F14" s="28"/>
      <c r="G14" s="57">
        <f t="shared" ref="G14:G21" si="4">G36+G47+G58+G69+G25</f>
        <v>2</v>
      </c>
      <c r="H14" s="7">
        <f t="shared" si="1"/>
        <v>0.13333333333333333</v>
      </c>
      <c r="I14" s="28"/>
      <c r="J14" s="57">
        <f t="shared" ref="J14:J21" si="5">J36+J47+J58+J69+J25</f>
        <v>5</v>
      </c>
      <c r="K14" s="7">
        <f t="shared" si="2"/>
        <v>4.807692307692308E-2</v>
      </c>
      <c r="L14" s="28"/>
      <c r="M14" s="12">
        <v>0</v>
      </c>
      <c r="N14" s="7">
        <v>0</v>
      </c>
      <c r="O14" s="28"/>
    </row>
    <row r="15" spans="1:15" x14ac:dyDescent="0.35">
      <c r="A15" s="1"/>
      <c r="B15" s="44" t="s">
        <v>55</v>
      </c>
      <c r="C15" s="28"/>
      <c r="D15" s="41">
        <f t="shared" si="3"/>
        <v>15</v>
      </c>
      <c r="E15" s="6">
        <f t="shared" si="0"/>
        <v>0.12605042016806722</v>
      </c>
      <c r="F15" s="28"/>
      <c r="G15" s="91">
        <f t="shared" si="4"/>
        <v>1</v>
      </c>
      <c r="H15" s="92">
        <f t="shared" si="1"/>
        <v>6.6666666666666666E-2</v>
      </c>
      <c r="I15" s="28"/>
      <c r="J15" s="91">
        <f t="shared" si="5"/>
        <v>14</v>
      </c>
      <c r="K15" s="92">
        <f t="shared" si="2"/>
        <v>0.13461538461538461</v>
      </c>
      <c r="L15" s="28"/>
      <c r="M15" s="93">
        <v>0</v>
      </c>
      <c r="N15" s="92">
        <v>0</v>
      </c>
      <c r="O15" s="28"/>
    </row>
    <row r="16" spans="1:15" x14ac:dyDescent="0.35">
      <c r="A16" s="1"/>
      <c r="B16" s="83" t="s">
        <v>54</v>
      </c>
      <c r="C16" s="28"/>
      <c r="D16" s="57">
        <f t="shared" si="3"/>
        <v>15</v>
      </c>
      <c r="E16" s="7">
        <f t="shared" si="0"/>
        <v>0.12605042016806722</v>
      </c>
      <c r="F16" s="28"/>
      <c r="G16" s="57">
        <f t="shared" si="4"/>
        <v>1</v>
      </c>
      <c r="H16" s="7">
        <f t="shared" si="1"/>
        <v>6.6666666666666666E-2</v>
      </c>
      <c r="I16" s="28"/>
      <c r="J16" s="57">
        <f t="shared" si="5"/>
        <v>14</v>
      </c>
      <c r="K16" s="7">
        <f t="shared" si="2"/>
        <v>0.13461538461538461</v>
      </c>
      <c r="L16" s="28"/>
      <c r="M16" s="12">
        <v>0</v>
      </c>
      <c r="N16" s="7">
        <v>0</v>
      </c>
      <c r="O16" s="28"/>
    </row>
    <row r="17" spans="1:15" x14ac:dyDescent="0.35">
      <c r="A17" s="1"/>
      <c r="B17" s="44" t="s">
        <v>53</v>
      </c>
      <c r="C17" s="28"/>
      <c r="D17" s="41">
        <f t="shared" si="3"/>
        <v>37</v>
      </c>
      <c r="E17" s="6">
        <f t="shared" si="0"/>
        <v>0.31092436974789917</v>
      </c>
      <c r="F17" s="28"/>
      <c r="G17" s="91">
        <f t="shared" si="4"/>
        <v>6</v>
      </c>
      <c r="H17" s="92">
        <f t="shared" si="1"/>
        <v>0.4</v>
      </c>
      <c r="I17" s="28"/>
      <c r="J17" s="91">
        <f t="shared" si="5"/>
        <v>31</v>
      </c>
      <c r="K17" s="92">
        <f t="shared" si="2"/>
        <v>0.29807692307692307</v>
      </c>
      <c r="L17" s="28"/>
      <c r="M17" s="93">
        <v>0</v>
      </c>
      <c r="N17" s="92">
        <v>0</v>
      </c>
      <c r="O17" s="28"/>
    </row>
    <row r="18" spans="1:15" x14ac:dyDescent="0.35">
      <c r="A18" s="1"/>
      <c r="B18" s="83" t="s">
        <v>52</v>
      </c>
      <c r="C18" s="28"/>
      <c r="D18" s="57">
        <f t="shared" si="3"/>
        <v>28</v>
      </c>
      <c r="E18" s="7">
        <f t="shared" si="0"/>
        <v>0.23529411764705882</v>
      </c>
      <c r="F18" s="28"/>
      <c r="G18" s="57">
        <f t="shared" si="4"/>
        <v>3</v>
      </c>
      <c r="H18" s="7">
        <f t="shared" si="1"/>
        <v>0.2</v>
      </c>
      <c r="I18" s="28"/>
      <c r="J18" s="57">
        <f t="shared" si="5"/>
        <v>25</v>
      </c>
      <c r="K18" s="7">
        <f t="shared" si="2"/>
        <v>0.24038461538461539</v>
      </c>
      <c r="L18" s="28"/>
      <c r="M18" s="12">
        <v>0</v>
      </c>
      <c r="N18" s="7">
        <v>0</v>
      </c>
      <c r="O18" s="28"/>
    </row>
    <row r="19" spans="1:15" x14ac:dyDescent="0.35">
      <c r="A19" s="1"/>
      <c r="B19" s="44" t="s">
        <v>51</v>
      </c>
      <c r="C19" s="28"/>
      <c r="D19" s="41">
        <f t="shared" si="3"/>
        <v>11</v>
      </c>
      <c r="E19" s="6">
        <f t="shared" si="0"/>
        <v>9.2436974789915971E-2</v>
      </c>
      <c r="F19" s="28"/>
      <c r="G19" s="91">
        <f t="shared" si="4"/>
        <v>2</v>
      </c>
      <c r="H19" s="92">
        <f t="shared" si="1"/>
        <v>0.13333333333333333</v>
      </c>
      <c r="I19" s="28"/>
      <c r="J19" s="91">
        <f t="shared" si="5"/>
        <v>9</v>
      </c>
      <c r="K19" s="92">
        <f t="shared" si="2"/>
        <v>8.6538461538461536E-2</v>
      </c>
      <c r="L19" s="28"/>
      <c r="M19" s="93">
        <v>0</v>
      </c>
      <c r="N19" s="92">
        <v>0</v>
      </c>
      <c r="O19" s="28"/>
    </row>
    <row r="20" spans="1:15" x14ac:dyDescent="0.35">
      <c r="A20" s="1"/>
      <c r="B20" s="83" t="s">
        <v>50</v>
      </c>
      <c r="C20" s="28"/>
      <c r="D20" s="57">
        <f t="shared" si="3"/>
        <v>3</v>
      </c>
      <c r="E20" s="7">
        <f t="shared" si="0"/>
        <v>2.5210084033613446E-2</v>
      </c>
      <c r="F20" s="28"/>
      <c r="G20" s="57">
        <f t="shared" si="4"/>
        <v>0</v>
      </c>
      <c r="H20" s="7">
        <f t="shared" si="1"/>
        <v>0</v>
      </c>
      <c r="I20" s="28"/>
      <c r="J20" s="57">
        <f t="shared" si="5"/>
        <v>3</v>
      </c>
      <c r="K20" s="7">
        <f t="shared" si="2"/>
        <v>2.8846153846153848E-2</v>
      </c>
      <c r="L20" s="28"/>
      <c r="M20" s="12">
        <v>0</v>
      </c>
      <c r="N20" s="7">
        <v>0</v>
      </c>
      <c r="O20" s="28"/>
    </row>
    <row r="21" spans="1:15" x14ac:dyDescent="0.35">
      <c r="A21" s="1"/>
      <c r="B21" s="44" t="s">
        <v>183</v>
      </c>
      <c r="C21" s="28"/>
      <c r="D21" s="41">
        <f t="shared" si="3"/>
        <v>0</v>
      </c>
      <c r="E21" s="6">
        <f t="shared" si="0"/>
        <v>0</v>
      </c>
      <c r="F21" s="28"/>
      <c r="G21" s="91">
        <f t="shared" si="4"/>
        <v>0</v>
      </c>
      <c r="H21" s="92">
        <f t="shared" si="1"/>
        <v>0</v>
      </c>
      <c r="I21" s="28"/>
      <c r="J21" s="91">
        <f t="shared" si="5"/>
        <v>0</v>
      </c>
      <c r="K21" s="92">
        <f t="shared" si="2"/>
        <v>0</v>
      </c>
      <c r="L21" s="28"/>
      <c r="M21" s="93">
        <v>0</v>
      </c>
      <c r="N21" s="92">
        <v>0</v>
      </c>
      <c r="O21" s="28"/>
    </row>
    <row r="22" spans="1:15" ht="10" customHeight="1" x14ac:dyDescent="0.35">
      <c r="A22" s="1"/>
      <c r="B22" s="9"/>
      <c r="C22" s="9"/>
      <c r="D22" s="8"/>
      <c r="E22" s="8"/>
      <c r="F22" s="9"/>
      <c r="G22" s="8"/>
      <c r="H22" s="8"/>
      <c r="I22" s="9"/>
      <c r="J22" s="8"/>
      <c r="K22" s="8"/>
      <c r="L22" s="9"/>
      <c r="M22" s="8"/>
      <c r="N22" s="8"/>
      <c r="O22" s="9"/>
    </row>
    <row r="23" spans="1:15" ht="15" customHeight="1" x14ac:dyDescent="0.35">
      <c r="A23" s="1"/>
      <c r="B23" s="65" t="s">
        <v>220</v>
      </c>
      <c r="C23" s="64"/>
      <c r="D23" s="68">
        <f>SUM(D24:D32)</f>
        <v>0</v>
      </c>
      <c r="E23" s="67">
        <f>D23/D12</f>
        <v>0</v>
      </c>
      <c r="F23" s="64"/>
      <c r="G23" s="68">
        <f>SUM(G24:G32)</f>
        <v>0</v>
      </c>
      <c r="H23" s="67">
        <f>G23/G12</f>
        <v>0</v>
      </c>
      <c r="I23" s="64"/>
      <c r="J23" s="68">
        <f>SUM(J24:J32)</f>
        <v>0</v>
      </c>
      <c r="K23" s="67">
        <f>J23/J12</f>
        <v>0</v>
      </c>
      <c r="L23" s="64"/>
      <c r="M23" s="68">
        <f>SUM(M24:M32)</f>
        <v>0</v>
      </c>
      <c r="N23" s="67">
        <v>0</v>
      </c>
      <c r="O23" s="64"/>
    </row>
    <row r="24" spans="1:15" x14ac:dyDescent="0.35">
      <c r="A24" s="1"/>
      <c r="B24" s="44" t="s">
        <v>182</v>
      </c>
      <c r="C24" s="28"/>
      <c r="D24" s="41">
        <v>0</v>
      </c>
      <c r="E24" s="6">
        <v>0</v>
      </c>
      <c r="F24" s="28"/>
      <c r="G24" s="93">
        <v>0</v>
      </c>
      <c r="H24" s="92">
        <v>0</v>
      </c>
      <c r="I24" s="28"/>
      <c r="J24" s="93">
        <v>0</v>
      </c>
      <c r="K24" s="92">
        <v>0</v>
      </c>
      <c r="L24" s="28"/>
      <c r="M24" s="93">
        <v>0</v>
      </c>
      <c r="N24" s="92">
        <v>0</v>
      </c>
      <c r="O24" s="28"/>
    </row>
    <row r="25" spans="1:15" x14ac:dyDescent="0.35">
      <c r="A25" s="1"/>
      <c r="B25" s="83" t="s">
        <v>56</v>
      </c>
      <c r="C25" s="28"/>
      <c r="D25" s="12">
        <v>0</v>
      </c>
      <c r="E25" s="7">
        <v>0</v>
      </c>
      <c r="F25" s="28"/>
      <c r="G25" s="12">
        <v>0</v>
      </c>
      <c r="H25" s="7">
        <v>0</v>
      </c>
      <c r="I25" s="28"/>
      <c r="J25" s="12">
        <v>0</v>
      </c>
      <c r="K25" s="7">
        <v>0</v>
      </c>
      <c r="L25" s="28"/>
      <c r="M25" s="12">
        <v>0</v>
      </c>
      <c r="N25" s="7">
        <v>0</v>
      </c>
      <c r="O25" s="28"/>
    </row>
    <row r="26" spans="1:15" x14ac:dyDescent="0.35">
      <c r="A26" s="1"/>
      <c r="B26" s="44" t="s">
        <v>55</v>
      </c>
      <c r="C26" s="28"/>
      <c r="D26" s="11">
        <v>0</v>
      </c>
      <c r="E26" s="6">
        <v>0</v>
      </c>
      <c r="F26" s="28"/>
      <c r="G26" s="93">
        <v>0</v>
      </c>
      <c r="H26" s="92">
        <v>0</v>
      </c>
      <c r="I26" s="28"/>
      <c r="J26" s="93">
        <v>0</v>
      </c>
      <c r="K26" s="92">
        <v>0</v>
      </c>
      <c r="L26" s="28"/>
      <c r="M26" s="93">
        <v>0</v>
      </c>
      <c r="N26" s="92">
        <v>0</v>
      </c>
      <c r="O26" s="28"/>
    </row>
    <row r="27" spans="1:15" x14ac:dyDescent="0.35">
      <c r="A27" s="1"/>
      <c r="B27" s="83" t="s">
        <v>54</v>
      </c>
      <c r="C27" s="28"/>
      <c r="D27" s="12">
        <v>0</v>
      </c>
      <c r="E27" s="7">
        <v>0</v>
      </c>
      <c r="F27" s="28"/>
      <c r="G27" s="12">
        <v>0</v>
      </c>
      <c r="H27" s="7">
        <v>0</v>
      </c>
      <c r="I27" s="28"/>
      <c r="J27" s="12">
        <v>0</v>
      </c>
      <c r="K27" s="7">
        <v>0</v>
      </c>
      <c r="L27" s="28"/>
      <c r="M27" s="12">
        <v>0</v>
      </c>
      <c r="N27" s="7">
        <v>0</v>
      </c>
      <c r="O27" s="28"/>
    </row>
    <row r="28" spans="1:15" x14ac:dyDescent="0.35">
      <c r="A28" s="1"/>
      <c r="B28" s="44" t="s">
        <v>53</v>
      </c>
      <c r="C28" s="28"/>
      <c r="D28" s="11">
        <v>0</v>
      </c>
      <c r="E28" s="6">
        <v>0</v>
      </c>
      <c r="F28" s="28"/>
      <c r="G28" s="93">
        <v>0</v>
      </c>
      <c r="H28" s="92">
        <v>0</v>
      </c>
      <c r="I28" s="28"/>
      <c r="J28" s="93">
        <v>0</v>
      </c>
      <c r="K28" s="92">
        <v>0</v>
      </c>
      <c r="L28" s="28"/>
      <c r="M28" s="93">
        <v>0</v>
      </c>
      <c r="N28" s="92">
        <v>0</v>
      </c>
      <c r="O28" s="28"/>
    </row>
    <row r="29" spans="1:15" x14ac:dyDescent="0.35">
      <c r="A29" s="1"/>
      <c r="B29" s="83" t="s">
        <v>52</v>
      </c>
      <c r="C29" s="28"/>
      <c r="D29" s="12">
        <v>0</v>
      </c>
      <c r="E29" s="7">
        <v>0</v>
      </c>
      <c r="F29" s="28"/>
      <c r="G29" s="12">
        <v>0</v>
      </c>
      <c r="H29" s="7">
        <v>0</v>
      </c>
      <c r="I29" s="28"/>
      <c r="J29" s="12">
        <v>0</v>
      </c>
      <c r="K29" s="7">
        <v>0</v>
      </c>
      <c r="L29" s="28"/>
      <c r="M29" s="12">
        <v>0</v>
      </c>
      <c r="N29" s="7">
        <v>0</v>
      </c>
      <c r="O29" s="28"/>
    </row>
    <row r="30" spans="1:15" x14ac:dyDescent="0.35">
      <c r="A30" s="1"/>
      <c r="B30" s="44" t="s">
        <v>51</v>
      </c>
      <c r="C30" s="28"/>
      <c r="D30" s="11">
        <v>0</v>
      </c>
      <c r="E30" s="6">
        <v>0</v>
      </c>
      <c r="F30" s="28"/>
      <c r="G30" s="93">
        <v>0</v>
      </c>
      <c r="H30" s="92">
        <v>0</v>
      </c>
      <c r="I30" s="28"/>
      <c r="J30" s="93">
        <v>0</v>
      </c>
      <c r="K30" s="92">
        <v>0</v>
      </c>
      <c r="L30" s="28"/>
      <c r="M30" s="93">
        <v>0</v>
      </c>
      <c r="N30" s="92">
        <v>0</v>
      </c>
      <c r="O30" s="28"/>
    </row>
    <row r="31" spans="1:15" x14ac:dyDescent="0.35">
      <c r="A31" s="1"/>
      <c r="B31" s="83" t="s">
        <v>50</v>
      </c>
      <c r="C31" s="28"/>
      <c r="D31" s="12">
        <v>0</v>
      </c>
      <c r="E31" s="7">
        <v>0</v>
      </c>
      <c r="F31" s="28"/>
      <c r="G31" s="12">
        <v>0</v>
      </c>
      <c r="H31" s="7">
        <v>0</v>
      </c>
      <c r="I31" s="28"/>
      <c r="J31" s="12">
        <v>0</v>
      </c>
      <c r="K31" s="7">
        <v>0</v>
      </c>
      <c r="L31" s="28"/>
      <c r="M31" s="12">
        <v>0</v>
      </c>
      <c r="N31" s="7">
        <v>0</v>
      </c>
      <c r="O31" s="28"/>
    </row>
    <row r="32" spans="1:15" x14ac:dyDescent="0.35">
      <c r="A32" s="1"/>
      <c r="B32" s="44" t="s">
        <v>183</v>
      </c>
      <c r="C32" s="28"/>
      <c r="D32" s="11">
        <v>0</v>
      </c>
      <c r="E32" s="6">
        <v>0</v>
      </c>
      <c r="F32" s="28"/>
      <c r="G32" s="93">
        <v>0</v>
      </c>
      <c r="H32" s="92">
        <v>0</v>
      </c>
      <c r="I32" s="28"/>
      <c r="J32" s="93">
        <v>0</v>
      </c>
      <c r="K32" s="92">
        <v>0</v>
      </c>
      <c r="L32" s="28"/>
      <c r="M32" s="93">
        <v>0</v>
      </c>
      <c r="N32" s="92">
        <v>0</v>
      </c>
      <c r="O32" s="28"/>
    </row>
    <row r="33" spans="1:15" x14ac:dyDescent="0.35">
      <c r="A33" s="1"/>
      <c r="B33" s="214"/>
      <c r="C33" s="421"/>
      <c r="D33" s="422"/>
      <c r="E33" s="423"/>
      <c r="F33" s="421"/>
      <c r="G33" s="422"/>
      <c r="H33" s="423"/>
      <c r="I33" s="421"/>
      <c r="J33" s="422"/>
      <c r="K33" s="423"/>
      <c r="L33" s="421"/>
      <c r="M33" s="422"/>
      <c r="N33" s="423"/>
      <c r="O33" s="28"/>
    </row>
    <row r="34" spans="1:15" ht="15" customHeight="1" x14ac:dyDescent="0.35">
      <c r="A34" s="1"/>
      <c r="B34" s="65" t="s">
        <v>190</v>
      </c>
      <c r="C34" s="64"/>
      <c r="D34" s="68">
        <f>SUM(D35:D43)</f>
        <v>39</v>
      </c>
      <c r="E34" s="67">
        <f>D34/D12</f>
        <v>0.32773109243697479</v>
      </c>
      <c r="F34" s="64"/>
      <c r="G34" s="68">
        <f>SUM(G35:G43)</f>
        <v>4</v>
      </c>
      <c r="H34" s="67">
        <f>G34/G12</f>
        <v>0.26666666666666666</v>
      </c>
      <c r="I34" s="64"/>
      <c r="J34" s="68">
        <f>SUM(J35:J43)</f>
        <v>35</v>
      </c>
      <c r="K34" s="67">
        <f>J34/J12</f>
        <v>0.33653846153846156</v>
      </c>
      <c r="L34" s="64"/>
      <c r="M34" s="68">
        <f>SUM(M35:M43)</f>
        <v>0</v>
      </c>
      <c r="N34" s="67">
        <v>0</v>
      </c>
      <c r="O34" s="64"/>
    </row>
    <row r="35" spans="1:15" x14ac:dyDescent="0.35">
      <c r="A35" s="1"/>
      <c r="B35" s="44" t="s">
        <v>182</v>
      </c>
      <c r="C35" s="28"/>
      <c r="D35" s="41">
        <f>SUM(G35,J35,M35)</f>
        <v>1</v>
      </c>
      <c r="E35" s="6">
        <f>D35/$D$34</f>
        <v>2.564102564102564E-2</v>
      </c>
      <c r="F35" s="28"/>
      <c r="G35" s="93">
        <v>0</v>
      </c>
      <c r="H35" s="92">
        <f>G35/$G$34</f>
        <v>0</v>
      </c>
      <c r="I35" s="28"/>
      <c r="J35" s="91">
        <v>1</v>
      </c>
      <c r="K35" s="92">
        <f>J35/$J$34</f>
        <v>2.8571428571428571E-2</v>
      </c>
      <c r="L35" s="28"/>
      <c r="M35" s="93">
        <v>0</v>
      </c>
      <c r="N35" s="92">
        <v>0</v>
      </c>
      <c r="O35" s="28"/>
    </row>
    <row r="36" spans="1:15" x14ac:dyDescent="0.35">
      <c r="A36" s="1"/>
      <c r="B36" s="83" t="s">
        <v>56</v>
      </c>
      <c r="C36" s="28"/>
      <c r="D36" s="12">
        <f t="shared" ref="D36:D43" si="6">SUM(G36,J36,M36)</f>
        <v>1</v>
      </c>
      <c r="E36" s="7">
        <f>D36/$D$34</f>
        <v>2.564102564102564E-2</v>
      </c>
      <c r="F36" s="28"/>
      <c r="G36" s="12">
        <v>1</v>
      </c>
      <c r="H36" s="7">
        <f t="shared" ref="H36:H43" si="7">G36/$G$34</f>
        <v>0.25</v>
      </c>
      <c r="I36" s="28"/>
      <c r="J36" s="12">
        <v>0</v>
      </c>
      <c r="K36" s="7">
        <f t="shared" ref="K36:K43" si="8">J36/$J$34</f>
        <v>0</v>
      </c>
      <c r="L36" s="28"/>
      <c r="M36" s="12">
        <v>0</v>
      </c>
      <c r="N36" s="7">
        <v>0</v>
      </c>
      <c r="O36" s="28"/>
    </row>
    <row r="37" spans="1:15" x14ac:dyDescent="0.35">
      <c r="A37" s="1"/>
      <c r="B37" s="44" t="s">
        <v>55</v>
      </c>
      <c r="C37" s="28"/>
      <c r="D37" s="11">
        <f t="shared" si="6"/>
        <v>5</v>
      </c>
      <c r="E37" s="6">
        <f t="shared" ref="E37:E43" si="9">D37/$D$34</f>
        <v>0.12820512820512819</v>
      </c>
      <c r="F37" s="28"/>
      <c r="G37" s="93">
        <v>0</v>
      </c>
      <c r="H37" s="92">
        <f t="shared" si="7"/>
        <v>0</v>
      </c>
      <c r="I37" s="28"/>
      <c r="J37" s="93">
        <v>5</v>
      </c>
      <c r="K37" s="92">
        <f t="shared" si="8"/>
        <v>0.14285714285714285</v>
      </c>
      <c r="L37" s="28"/>
      <c r="M37" s="93">
        <v>0</v>
      </c>
      <c r="N37" s="92">
        <v>0</v>
      </c>
      <c r="O37" s="28"/>
    </row>
    <row r="38" spans="1:15" x14ac:dyDescent="0.35">
      <c r="A38" s="1"/>
      <c r="B38" s="83" t="s">
        <v>54</v>
      </c>
      <c r="C38" s="28"/>
      <c r="D38" s="12">
        <f t="shared" si="6"/>
        <v>4</v>
      </c>
      <c r="E38" s="7">
        <f t="shared" si="9"/>
        <v>0.10256410256410256</v>
      </c>
      <c r="F38" s="28"/>
      <c r="G38" s="12">
        <v>0</v>
      </c>
      <c r="H38" s="7">
        <f t="shared" si="7"/>
        <v>0</v>
      </c>
      <c r="I38" s="28"/>
      <c r="J38" s="12">
        <v>4</v>
      </c>
      <c r="K38" s="7">
        <f t="shared" si="8"/>
        <v>0.11428571428571428</v>
      </c>
      <c r="L38" s="28"/>
      <c r="M38" s="12">
        <v>0</v>
      </c>
      <c r="N38" s="7">
        <v>0</v>
      </c>
      <c r="O38" s="28"/>
    </row>
    <row r="39" spans="1:15" x14ac:dyDescent="0.35">
      <c r="A39" s="1"/>
      <c r="B39" s="44" t="s">
        <v>53</v>
      </c>
      <c r="C39" s="28"/>
      <c r="D39" s="11">
        <f t="shared" si="6"/>
        <v>12</v>
      </c>
      <c r="E39" s="6">
        <f t="shared" si="9"/>
        <v>0.30769230769230771</v>
      </c>
      <c r="F39" s="28"/>
      <c r="G39" s="93">
        <v>1</v>
      </c>
      <c r="H39" s="92">
        <f t="shared" si="7"/>
        <v>0.25</v>
      </c>
      <c r="I39" s="28"/>
      <c r="J39" s="93">
        <v>11</v>
      </c>
      <c r="K39" s="92">
        <f t="shared" si="8"/>
        <v>0.31428571428571428</v>
      </c>
      <c r="L39" s="28"/>
      <c r="M39" s="93">
        <v>0</v>
      </c>
      <c r="N39" s="92">
        <v>0</v>
      </c>
      <c r="O39" s="28"/>
    </row>
    <row r="40" spans="1:15" x14ac:dyDescent="0.35">
      <c r="A40" s="1"/>
      <c r="B40" s="83" t="s">
        <v>52</v>
      </c>
      <c r="C40" s="28"/>
      <c r="D40" s="12">
        <f t="shared" si="6"/>
        <v>10</v>
      </c>
      <c r="E40" s="7">
        <f t="shared" si="9"/>
        <v>0.25641025641025639</v>
      </c>
      <c r="F40" s="28"/>
      <c r="G40" s="12">
        <v>1</v>
      </c>
      <c r="H40" s="7">
        <f t="shared" si="7"/>
        <v>0.25</v>
      </c>
      <c r="I40" s="28"/>
      <c r="J40" s="12">
        <v>9</v>
      </c>
      <c r="K40" s="7">
        <f t="shared" si="8"/>
        <v>0.25714285714285712</v>
      </c>
      <c r="L40" s="28"/>
      <c r="M40" s="12">
        <v>0</v>
      </c>
      <c r="N40" s="7">
        <v>0</v>
      </c>
      <c r="O40" s="28"/>
    </row>
    <row r="41" spans="1:15" x14ac:dyDescent="0.35">
      <c r="A41" s="1"/>
      <c r="B41" s="44" t="s">
        <v>51</v>
      </c>
      <c r="C41" s="28"/>
      <c r="D41" s="11">
        <f t="shared" si="6"/>
        <v>5</v>
      </c>
      <c r="E41" s="6">
        <f t="shared" si="9"/>
        <v>0.12820512820512819</v>
      </c>
      <c r="F41" s="28"/>
      <c r="G41" s="93">
        <v>1</v>
      </c>
      <c r="H41" s="92">
        <f t="shared" si="7"/>
        <v>0.25</v>
      </c>
      <c r="I41" s="28"/>
      <c r="J41" s="93">
        <v>4</v>
      </c>
      <c r="K41" s="92">
        <f t="shared" si="8"/>
        <v>0.11428571428571428</v>
      </c>
      <c r="L41" s="28"/>
      <c r="M41" s="93">
        <v>0</v>
      </c>
      <c r="N41" s="92">
        <v>0</v>
      </c>
      <c r="O41" s="28"/>
    </row>
    <row r="42" spans="1:15" x14ac:dyDescent="0.35">
      <c r="A42" s="1"/>
      <c r="B42" s="83" t="s">
        <v>50</v>
      </c>
      <c r="C42" s="28"/>
      <c r="D42" s="12">
        <f t="shared" si="6"/>
        <v>1</v>
      </c>
      <c r="E42" s="7">
        <f t="shared" si="9"/>
        <v>2.564102564102564E-2</v>
      </c>
      <c r="F42" s="28"/>
      <c r="G42" s="12">
        <v>0</v>
      </c>
      <c r="H42" s="7">
        <f t="shared" si="7"/>
        <v>0</v>
      </c>
      <c r="I42" s="28"/>
      <c r="J42" s="12">
        <v>1</v>
      </c>
      <c r="K42" s="7">
        <f t="shared" si="8"/>
        <v>2.8571428571428571E-2</v>
      </c>
      <c r="L42" s="28"/>
      <c r="M42" s="12">
        <v>0</v>
      </c>
      <c r="N42" s="7">
        <v>0</v>
      </c>
      <c r="O42" s="28"/>
    </row>
    <row r="43" spans="1:15" x14ac:dyDescent="0.35">
      <c r="A43" s="1"/>
      <c r="B43" s="44" t="s">
        <v>183</v>
      </c>
      <c r="C43" s="28"/>
      <c r="D43" s="11">
        <f t="shared" si="6"/>
        <v>0</v>
      </c>
      <c r="E43" s="6">
        <f t="shared" si="9"/>
        <v>0</v>
      </c>
      <c r="F43" s="28"/>
      <c r="G43" s="93">
        <v>0</v>
      </c>
      <c r="H43" s="92">
        <f t="shared" si="7"/>
        <v>0</v>
      </c>
      <c r="I43" s="28"/>
      <c r="J43" s="93">
        <v>0</v>
      </c>
      <c r="K43" s="92">
        <f t="shared" si="8"/>
        <v>0</v>
      </c>
      <c r="L43" s="28"/>
      <c r="M43" s="93">
        <v>0</v>
      </c>
      <c r="N43" s="92">
        <v>0</v>
      </c>
      <c r="O43" s="28"/>
    </row>
    <row r="44" spans="1:15" ht="10" customHeight="1" x14ac:dyDescent="0.35">
      <c r="A44" s="1"/>
      <c r="B44" s="9"/>
      <c r="C44" s="9"/>
      <c r="D44" s="8"/>
      <c r="E44" s="8"/>
      <c r="F44" s="9"/>
      <c r="G44" s="8"/>
      <c r="H44" s="8"/>
      <c r="I44" s="9"/>
      <c r="J44" s="8"/>
      <c r="K44" s="8"/>
      <c r="L44" s="9"/>
      <c r="M44" s="8"/>
      <c r="N44" s="8"/>
      <c r="O44" s="9"/>
    </row>
    <row r="45" spans="1:15" ht="15" customHeight="1" x14ac:dyDescent="0.35">
      <c r="A45" s="1"/>
      <c r="B45" s="65" t="s">
        <v>192</v>
      </c>
      <c r="C45" s="64"/>
      <c r="D45" s="68">
        <f>SUM(D46:D54)</f>
        <v>26</v>
      </c>
      <c r="E45" s="67">
        <f>D45/D12</f>
        <v>0.21848739495798319</v>
      </c>
      <c r="F45" s="64"/>
      <c r="G45" s="68">
        <f>SUM(G46:G54)</f>
        <v>3</v>
      </c>
      <c r="H45" s="67">
        <f>G45/G12</f>
        <v>0.2</v>
      </c>
      <c r="I45" s="64"/>
      <c r="J45" s="68">
        <f>SUM(J46:J54)</f>
        <v>23</v>
      </c>
      <c r="K45" s="67">
        <f>J45/J12</f>
        <v>0.22115384615384615</v>
      </c>
      <c r="L45" s="64"/>
      <c r="M45" s="68">
        <f>SUM(M46:M54)</f>
        <v>0</v>
      </c>
      <c r="N45" s="67">
        <v>0</v>
      </c>
      <c r="O45" s="64"/>
    </row>
    <row r="46" spans="1:15" x14ac:dyDescent="0.35">
      <c r="A46" s="1"/>
      <c r="B46" s="44" t="s">
        <v>182</v>
      </c>
      <c r="C46" s="28"/>
      <c r="D46" s="41">
        <f>SUM(G46,J46,M46)</f>
        <v>0</v>
      </c>
      <c r="E46" s="6">
        <f>D46/$D$45</f>
        <v>0</v>
      </c>
      <c r="F46" s="28"/>
      <c r="G46" s="93">
        <v>0</v>
      </c>
      <c r="H46" s="92">
        <f>G46/$G$45</f>
        <v>0</v>
      </c>
      <c r="I46" s="28"/>
      <c r="J46" s="91">
        <v>0</v>
      </c>
      <c r="K46" s="92">
        <f>J46/$J$45</f>
        <v>0</v>
      </c>
      <c r="L46" s="28"/>
      <c r="M46" s="93">
        <v>0</v>
      </c>
      <c r="N46" s="92">
        <v>0</v>
      </c>
      <c r="O46" s="28"/>
    </row>
    <row r="47" spans="1:15" x14ac:dyDescent="0.35">
      <c r="A47" s="1"/>
      <c r="B47" s="83" t="s">
        <v>56</v>
      </c>
      <c r="C47" s="28"/>
      <c r="D47" s="12">
        <f t="shared" ref="D47:D54" si="10">SUM(G47,J47,M47)</f>
        <v>2</v>
      </c>
      <c r="E47" s="7">
        <f t="shared" ref="E47:E54" si="11">D47/$D$45</f>
        <v>7.6923076923076927E-2</v>
      </c>
      <c r="F47" s="28"/>
      <c r="G47" s="12">
        <v>0</v>
      </c>
      <c r="H47" s="7">
        <f t="shared" ref="H47:H54" si="12">G47/$G$45</f>
        <v>0</v>
      </c>
      <c r="I47" s="28"/>
      <c r="J47" s="12">
        <v>2</v>
      </c>
      <c r="K47" s="7">
        <f t="shared" ref="K47:K54" si="13">J47/$J$45</f>
        <v>8.6956521739130432E-2</v>
      </c>
      <c r="L47" s="28"/>
      <c r="M47" s="12">
        <v>0</v>
      </c>
      <c r="N47" s="7">
        <v>0</v>
      </c>
      <c r="O47" s="28"/>
    </row>
    <row r="48" spans="1:15" x14ac:dyDescent="0.35">
      <c r="A48" s="1"/>
      <c r="B48" s="44" t="s">
        <v>55</v>
      </c>
      <c r="C48" s="28"/>
      <c r="D48" s="11">
        <f t="shared" si="10"/>
        <v>2</v>
      </c>
      <c r="E48" s="6">
        <f t="shared" si="11"/>
        <v>7.6923076923076927E-2</v>
      </c>
      <c r="F48" s="28"/>
      <c r="G48" s="93">
        <v>1</v>
      </c>
      <c r="H48" s="92">
        <f t="shared" si="12"/>
        <v>0.33333333333333331</v>
      </c>
      <c r="I48" s="28"/>
      <c r="J48" s="93">
        <v>1</v>
      </c>
      <c r="K48" s="92">
        <f t="shared" si="13"/>
        <v>4.3478260869565216E-2</v>
      </c>
      <c r="L48" s="28"/>
      <c r="M48" s="93">
        <v>0</v>
      </c>
      <c r="N48" s="92">
        <v>0</v>
      </c>
      <c r="O48" s="28"/>
    </row>
    <row r="49" spans="1:15" x14ac:dyDescent="0.35">
      <c r="A49" s="1"/>
      <c r="B49" s="83" t="s">
        <v>54</v>
      </c>
      <c r="C49" s="28"/>
      <c r="D49" s="12">
        <f t="shared" si="10"/>
        <v>4</v>
      </c>
      <c r="E49" s="7">
        <f t="shared" si="11"/>
        <v>0.15384615384615385</v>
      </c>
      <c r="F49" s="28"/>
      <c r="G49" s="12">
        <v>0</v>
      </c>
      <c r="H49" s="7">
        <f t="shared" si="12"/>
        <v>0</v>
      </c>
      <c r="I49" s="28"/>
      <c r="J49" s="12">
        <v>4</v>
      </c>
      <c r="K49" s="7">
        <f t="shared" si="13"/>
        <v>0.17391304347826086</v>
      </c>
      <c r="L49" s="28"/>
      <c r="M49" s="12">
        <v>0</v>
      </c>
      <c r="N49" s="7">
        <v>0</v>
      </c>
      <c r="O49" s="28"/>
    </row>
    <row r="50" spans="1:15" x14ac:dyDescent="0.35">
      <c r="A50" s="1"/>
      <c r="B50" s="44" t="s">
        <v>53</v>
      </c>
      <c r="C50" s="28"/>
      <c r="D50" s="11">
        <f t="shared" si="10"/>
        <v>9</v>
      </c>
      <c r="E50" s="6">
        <f t="shared" si="11"/>
        <v>0.34615384615384615</v>
      </c>
      <c r="F50" s="28"/>
      <c r="G50" s="93">
        <v>2</v>
      </c>
      <c r="H50" s="92">
        <f t="shared" si="12"/>
        <v>0.66666666666666663</v>
      </c>
      <c r="I50" s="28"/>
      <c r="J50" s="93">
        <v>7</v>
      </c>
      <c r="K50" s="92">
        <f t="shared" si="13"/>
        <v>0.30434782608695654</v>
      </c>
      <c r="L50" s="28"/>
      <c r="M50" s="93">
        <v>0</v>
      </c>
      <c r="N50" s="92">
        <v>0</v>
      </c>
      <c r="O50" s="28"/>
    </row>
    <row r="51" spans="1:15" x14ac:dyDescent="0.35">
      <c r="A51" s="1"/>
      <c r="B51" s="83" t="s">
        <v>52</v>
      </c>
      <c r="C51" s="28"/>
      <c r="D51" s="12">
        <f t="shared" si="10"/>
        <v>5</v>
      </c>
      <c r="E51" s="7">
        <f t="shared" si="11"/>
        <v>0.19230769230769232</v>
      </c>
      <c r="F51" s="28"/>
      <c r="G51" s="12">
        <v>0</v>
      </c>
      <c r="H51" s="7">
        <f t="shared" si="12"/>
        <v>0</v>
      </c>
      <c r="I51" s="28"/>
      <c r="J51" s="12">
        <v>5</v>
      </c>
      <c r="K51" s="7">
        <f t="shared" si="13"/>
        <v>0.21739130434782608</v>
      </c>
      <c r="L51" s="28"/>
      <c r="M51" s="12">
        <v>0</v>
      </c>
      <c r="N51" s="7">
        <v>0</v>
      </c>
      <c r="O51" s="28"/>
    </row>
    <row r="52" spans="1:15" x14ac:dyDescent="0.35">
      <c r="A52" s="1"/>
      <c r="B52" s="44" t="s">
        <v>51</v>
      </c>
      <c r="C52" s="28"/>
      <c r="D52" s="11">
        <f t="shared" si="10"/>
        <v>2</v>
      </c>
      <c r="E52" s="6">
        <f t="shared" si="11"/>
        <v>7.6923076923076927E-2</v>
      </c>
      <c r="F52" s="28"/>
      <c r="G52" s="93">
        <v>0</v>
      </c>
      <c r="H52" s="92">
        <f t="shared" si="12"/>
        <v>0</v>
      </c>
      <c r="I52" s="28"/>
      <c r="J52" s="93">
        <v>2</v>
      </c>
      <c r="K52" s="92">
        <f t="shared" si="13"/>
        <v>8.6956521739130432E-2</v>
      </c>
      <c r="L52" s="28"/>
      <c r="M52" s="93">
        <v>0</v>
      </c>
      <c r="N52" s="92">
        <v>0</v>
      </c>
      <c r="O52" s="28"/>
    </row>
    <row r="53" spans="1:15" x14ac:dyDescent="0.35">
      <c r="A53" s="1"/>
      <c r="B53" s="83" t="s">
        <v>50</v>
      </c>
      <c r="C53" s="28"/>
      <c r="D53" s="12">
        <f t="shared" si="10"/>
        <v>2</v>
      </c>
      <c r="E53" s="7">
        <f t="shared" si="11"/>
        <v>7.6923076923076927E-2</v>
      </c>
      <c r="F53" s="28"/>
      <c r="G53" s="12">
        <v>0</v>
      </c>
      <c r="H53" s="7">
        <f t="shared" si="12"/>
        <v>0</v>
      </c>
      <c r="I53" s="28"/>
      <c r="J53" s="12">
        <v>2</v>
      </c>
      <c r="K53" s="7">
        <f t="shared" si="13"/>
        <v>8.6956521739130432E-2</v>
      </c>
      <c r="L53" s="28"/>
      <c r="M53" s="12">
        <v>0</v>
      </c>
      <c r="N53" s="7">
        <v>0</v>
      </c>
      <c r="O53" s="28"/>
    </row>
    <row r="54" spans="1:15" x14ac:dyDescent="0.35">
      <c r="A54" s="1"/>
      <c r="B54" s="44" t="s">
        <v>183</v>
      </c>
      <c r="C54" s="28"/>
      <c r="D54" s="11">
        <f t="shared" si="10"/>
        <v>0</v>
      </c>
      <c r="E54" s="6">
        <f t="shared" si="11"/>
        <v>0</v>
      </c>
      <c r="F54" s="28"/>
      <c r="G54" s="93">
        <v>0</v>
      </c>
      <c r="H54" s="92">
        <f t="shared" si="12"/>
        <v>0</v>
      </c>
      <c r="I54" s="28"/>
      <c r="J54" s="93">
        <v>0</v>
      </c>
      <c r="K54" s="92">
        <f t="shared" si="13"/>
        <v>0</v>
      </c>
      <c r="L54" s="28"/>
      <c r="M54" s="93">
        <v>0</v>
      </c>
      <c r="N54" s="92">
        <v>0</v>
      </c>
      <c r="O54" s="28"/>
    </row>
    <row r="55" spans="1:15" ht="10" customHeight="1" x14ac:dyDescent="0.35">
      <c r="A55" s="1"/>
      <c r="B55" s="9"/>
      <c r="C55" s="9"/>
      <c r="D55" s="8"/>
      <c r="E55" s="8"/>
      <c r="F55" s="9"/>
      <c r="G55" s="8"/>
      <c r="H55" s="8"/>
      <c r="I55" s="9"/>
      <c r="J55" s="8"/>
      <c r="K55" s="8"/>
      <c r="L55" s="9"/>
      <c r="M55" s="8"/>
      <c r="N55" s="8"/>
      <c r="O55" s="9"/>
    </row>
    <row r="56" spans="1:15" ht="15" customHeight="1" x14ac:dyDescent="0.35">
      <c r="A56" s="1"/>
      <c r="B56" s="65" t="s">
        <v>191</v>
      </c>
      <c r="C56" s="64"/>
      <c r="D56" s="68">
        <f>SUM(D57:D65)</f>
        <v>3</v>
      </c>
      <c r="E56" s="67">
        <f>D56/D12</f>
        <v>2.5210084033613446E-2</v>
      </c>
      <c r="F56" s="64"/>
      <c r="G56" s="68">
        <f>SUM(G57:G65)</f>
        <v>1</v>
      </c>
      <c r="H56" s="67">
        <f>G56/G12</f>
        <v>6.6666666666666666E-2</v>
      </c>
      <c r="I56" s="64"/>
      <c r="J56" s="68">
        <f>SUM(J57:J65)</f>
        <v>2</v>
      </c>
      <c r="K56" s="67">
        <f>J56/J12</f>
        <v>1.9230769230769232E-2</v>
      </c>
      <c r="L56" s="64"/>
      <c r="M56" s="68">
        <f>SUM(M57:M65)</f>
        <v>0</v>
      </c>
      <c r="N56" s="67">
        <v>0</v>
      </c>
      <c r="O56" s="64"/>
    </row>
    <row r="57" spans="1:15" x14ac:dyDescent="0.35">
      <c r="A57" s="1"/>
      <c r="B57" s="44" t="s">
        <v>182</v>
      </c>
      <c r="C57" s="28"/>
      <c r="D57" s="41">
        <f>SUM(G57,J57,M57)</f>
        <v>0</v>
      </c>
      <c r="E57" s="6">
        <f>D57/$D$56</f>
        <v>0</v>
      </c>
      <c r="F57" s="28"/>
      <c r="G57" s="93">
        <v>0</v>
      </c>
      <c r="H57" s="92">
        <f>G57/$G$56</f>
        <v>0</v>
      </c>
      <c r="I57" s="28"/>
      <c r="J57" s="93">
        <v>0</v>
      </c>
      <c r="K57" s="92">
        <f>J57/$J$56</f>
        <v>0</v>
      </c>
      <c r="L57" s="28"/>
      <c r="M57" s="93">
        <v>0</v>
      </c>
      <c r="N57" s="92" t="str">
        <f>IFERROR(M57/$M$56, "0.0%")</f>
        <v>0.0%</v>
      </c>
      <c r="O57" s="28"/>
    </row>
    <row r="58" spans="1:15" x14ac:dyDescent="0.35">
      <c r="A58" s="1"/>
      <c r="B58" s="83" t="s">
        <v>56</v>
      </c>
      <c r="C58" s="28"/>
      <c r="D58" s="12">
        <f t="shared" ref="D58:D65" si="14">SUM(G58,J58,M58)</f>
        <v>0</v>
      </c>
      <c r="E58" s="7">
        <f t="shared" ref="E58:E65" si="15">D58/$D$56</f>
        <v>0</v>
      </c>
      <c r="F58" s="28"/>
      <c r="G58" s="12">
        <v>0</v>
      </c>
      <c r="H58" s="7">
        <f t="shared" ref="H58:H65" si="16">G58/$G$56</f>
        <v>0</v>
      </c>
      <c r="I58" s="28"/>
      <c r="J58" s="12">
        <v>0</v>
      </c>
      <c r="K58" s="7">
        <f t="shared" ref="K58:K65" si="17">J58/$J$56</f>
        <v>0</v>
      </c>
      <c r="L58" s="28"/>
      <c r="M58" s="12">
        <v>0</v>
      </c>
      <c r="N58" s="7">
        <v>0</v>
      </c>
      <c r="O58" s="28"/>
    </row>
    <row r="59" spans="1:15" x14ac:dyDescent="0.35">
      <c r="A59" s="1"/>
      <c r="B59" s="44" t="s">
        <v>55</v>
      </c>
      <c r="C59" s="28"/>
      <c r="D59" s="11">
        <f t="shared" si="14"/>
        <v>0</v>
      </c>
      <c r="E59" s="6">
        <f t="shared" si="15"/>
        <v>0</v>
      </c>
      <c r="F59" s="28"/>
      <c r="G59" s="93">
        <v>0</v>
      </c>
      <c r="H59" s="92">
        <f t="shared" si="16"/>
        <v>0</v>
      </c>
      <c r="I59" s="28"/>
      <c r="J59" s="93">
        <v>0</v>
      </c>
      <c r="K59" s="92">
        <f t="shared" si="17"/>
        <v>0</v>
      </c>
      <c r="L59" s="28"/>
      <c r="M59" s="93">
        <v>0</v>
      </c>
      <c r="N59" s="92">
        <v>0</v>
      </c>
      <c r="O59" s="28"/>
    </row>
    <row r="60" spans="1:15" x14ac:dyDescent="0.35">
      <c r="A60" s="1"/>
      <c r="B60" s="83" t="s">
        <v>54</v>
      </c>
      <c r="C60" s="28"/>
      <c r="D60" s="12">
        <f t="shared" si="14"/>
        <v>1</v>
      </c>
      <c r="E60" s="7">
        <f t="shared" si="15"/>
        <v>0.33333333333333331</v>
      </c>
      <c r="F60" s="28"/>
      <c r="G60" s="12">
        <v>0</v>
      </c>
      <c r="H60" s="7">
        <f t="shared" si="16"/>
        <v>0</v>
      </c>
      <c r="I60" s="28"/>
      <c r="J60" s="12">
        <v>1</v>
      </c>
      <c r="K60" s="7">
        <f t="shared" si="17"/>
        <v>0.5</v>
      </c>
      <c r="L60" s="28"/>
      <c r="M60" s="12">
        <v>0</v>
      </c>
      <c r="N60" s="7">
        <v>0</v>
      </c>
      <c r="O60" s="28"/>
    </row>
    <row r="61" spans="1:15" x14ac:dyDescent="0.35">
      <c r="A61" s="1"/>
      <c r="B61" s="44" t="s">
        <v>53</v>
      </c>
      <c r="C61" s="28"/>
      <c r="D61" s="11">
        <f t="shared" si="14"/>
        <v>0</v>
      </c>
      <c r="E61" s="6">
        <f t="shared" si="15"/>
        <v>0</v>
      </c>
      <c r="F61" s="28"/>
      <c r="G61" s="93">
        <v>0</v>
      </c>
      <c r="H61" s="92">
        <f t="shared" si="16"/>
        <v>0</v>
      </c>
      <c r="I61" s="28"/>
      <c r="J61" s="93">
        <v>0</v>
      </c>
      <c r="K61" s="92">
        <f t="shared" si="17"/>
        <v>0</v>
      </c>
      <c r="L61" s="28"/>
      <c r="M61" s="93">
        <v>0</v>
      </c>
      <c r="N61" s="92">
        <v>0</v>
      </c>
      <c r="O61" s="28"/>
    </row>
    <row r="62" spans="1:15" x14ac:dyDescent="0.35">
      <c r="A62" s="1"/>
      <c r="B62" s="83" t="s">
        <v>52</v>
      </c>
      <c r="C62" s="28"/>
      <c r="D62" s="12">
        <f t="shared" si="14"/>
        <v>1</v>
      </c>
      <c r="E62" s="7">
        <f t="shared" si="15"/>
        <v>0.33333333333333331</v>
      </c>
      <c r="F62" s="28"/>
      <c r="G62" s="12">
        <v>0</v>
      </c>
      <c r="H62" s="7">
        <f t="shared" si="16"/>
        <v>0</v>
      </c>
      <c r="I62" s="28"/>
      <c r="J62" s="12">
        <v>1</v>
      </c>
      <c r="K62" s="7">
        <f t="shared" si="17"/>
        <v>0.5</v>
      </c>
      <c r="L62" s="28"/>
      <c r="M62" s="12">
        <v>0</v>
      </c>
      <c r="N62" s="7">
        <v>0</v>
      </c>
      <c r="O62" s="28"/>
    </row>
    <row r="63" spans="1:15" x14ac:dyDescent="0.35">
      <c r="A63" s="1"/>
      <c r="B63" s="44" t="s">
        <v>51</v>
      </c>
      <c r="C63" s="28"/>
      <c r="D63" s="11">
        <f t="shared" si="14"/>
        <v>1</v>
      </c>
      <c r="E63" s="6">
        <f t="shared" si="15"/>
        <v>0.33333333333333331</v>
      </c>
      <c r="F63" s="28"/>
      <c r="G63" s="93">
        <v>1</v>
      </c>
      <c r="H63" s="92">
        <f t="shared" si="16"/>
        <v>1</v>
      </c>
      <c r="I63" s="28"/>
      <c r="J63" s="93">
        <v>0</v>
      </c>
      <c r="K63" s="92">
        <f t="shared" si="17"/>
        <v>0</v>
      </c>
      <c r="L63" s="28"/>
      <c r="M63" s="93">
        <v>0</v>
      </c>
      <c r="N63" s="92">
        <v>0</v>
      </c>
      <c r="O63" s="28"/>
    </row>
    <row r="64" spans="1:15" x14ac:dyDescent="0.35">
      <c r="A64" s="1"/>
      <c r="B64" s="83" t="s">
        <v>50</v>
      </c>
      <c r="C64" s="28"/>
      <c r="D64" s="12">
        <f t="shared" si="14"/>
        <v>0</v>
      </c>
      <c r="E64" s="7">
        <f t="shared" si="15"/>
        <v>0</v>
      </c>
      <c r="F64" s="28"/>
      <c r="G64" s="12">
        <v>0</v>
      </c>
      <c r="H64" s="7">
        <f t="shared" si="16"/>
        <v>0</v>
      </c>
      <c r="I64" s="28"/>
      <c r="J64" s="12">
        <v>0</v>
      </c>
      <c r="K64" s="7">
        <f t="shared" si="17"/>
        <v>0</v>
      </c>
      <c r="L64" s="28"/>
      <c r="M64" s="12">
        <v>0</v>
      </c>
      <c r="N64" s="7">
        <v>0</v>
      </c>
      <c r="O64" s="28"/>
    </row>
    <row r="65" spans="1:15" x14ac:dyDescent="0.35">
      <c r="A65" s="1"/>
      <c r="B65" s="44" t="s">
        <v>183</v>
      </c>
      <c r="C65" s="28"/>
      <c r="D65" s="11">
        <f t="shared" si="14"/>
        <v>0</v>
      </c>
      <c r="E65" s="6">
        <f t="shared" si="15"/>
        <v>0</v>
      </c>
      <c r="F65" s="28"/>
      <c r="G65" s="93">
        <v>0</v>
      </c>
      <c r="H65" s="92">
        <f t="shared" si="16"/>
        <v>0</v>
      </c>
      <c r="I65" s="28"/>
      <c r="J65" s="93">
        <v>0</v>
      </c>
      <c r="K65" s="92">
        <f t="shared" si="17"/>
        <v>0</v>
      </c>
      <c r="L65" s="28"/>
      <c r="M65" s="93">
        <v>0</v>
      </c>
      <c r="N65" s="92">
        <v>0</v>
      </c>
      <c r="O65" s="28"/>
    </row>
    <row r="66" spans="1:15" ht="10" customHeight="1" x14ac:dyDescent="0.35">
      <c r="A66" s="1"/>
      <c r="B66" s="9"/>
      <c r="C66" s="9"/>
      <c r="D66" s="8"/>
      <c r="E66" s="8"/>
      <c r="F66" s="9"/>
      <c r="G66" s="8"/>
      <c r="H66" s="8"/>
      <c r="I66" s="9"/>
      <c r="J66" s="8"/>
      <c r="K66" s="8"/>
      <c r="L66" s="9"/>
      <c r="M66" s="8"/>
      <c r="N66" s="8"/>
      <c r="O66" s="9"/>
    </row>
    <row r="67" spans="1:15" ht="15" customHeight="1" x14ac:dyDescent="0.35">
      <c r="A67" s="1"/>
      <c r="B67" s="65" t="s">
        <v>189</v>
      </c>
      <c r="C67" s="64"/>
      <c r="D67" s="68">
        <f>SUM(D68:D76)</f>
        <v>51</v>
      </c>
      <c r="E67" s="67">
        <f>D67/D12</f>
        <v>0.42857142857142855</v>
      </c>
      <c r="F67" s="64"/>
      <c r="G67" s="68">
        <f>SUM(G68:G76)</f>
        <v>7</v>
      </c>
      <c r="H67" s="67">
        <f>G67/G12</f>
        <v>0.46666666666666667</v>
      </c>
      <c r="I67" s="64"/>
      <c r="J67" s="68">
        <f>SUM(J68:J76)</f>
        <v>44</v>
      </c>
      <c r="K67" s="67">
        <f>J67/J12</f>
        <v>0.42307692307692307</v>
      </c>
      <c r="L67" s="64"/>
      <c r="M67" s="68">
        <f>SUM(M68:M76)</f>
        <v>0</v>
      </c>
      <c r="N67" s="67">
        <v>0</v>
      </c>
      <c r="O67" s="64"/>
    </row>
    <row r="68" spans="1:15" x14ac:dyDescent="0.35">
      <c r="A68" s="1"/>
      <c r="B68" s="44" t="s">
        <v>182</v>
      </c>
      <c r="C68" s="28"/>
      <c r="D68" s="41">
        <f>SUM(G68,J68,M68)</f>
        <v>2</v>
      </c>
      <c r="E68" s="6">
        <f>D68/$D$67</f>
        <v>3.9215686274509803E-2</v>
      </c>
      <c r="F68" s="28"/>
      <c r="G68" s="93">
        <v>0</v>
      </c>
      <c r="H68" s="92">
        <f>G68/$G$67</f>
        <v>0</v>
      </c>
      <c r="I68" s="28"/>
      <c r="J68" s="91">
        <v>2</v>
      </c>
      <c r="K68" s="92">
        <f>J68/$J$67</f>
        <v>4.5454545454545456E-2</v>
      </c>
      <c r="L68" s="28"/>
      <c r="M68" s="93">
        <v>0</v>
      </c>
      <c r="N68" s="92" t="str">
        <f>IFERROR(M68/$M$56, "0.0%")</f>
        <v>0.0%</v>
      </c>
      <c r="O68" s="28"/>
    </row>
    <row r="69" spans="1:15" x14ac:dyDescent="0.35">
      <c r="A69" s="1"/>
      <c r="B69" s="83" t="s">
        <v>56</v>
      </c>
      <c r="C69" s="28"/>
      <c r="D69" s="12">
        <f t="shared" ref="D69:D76" si="18">SUM(G69,J69,M69)</f>
        <v>4</v>
      </c>
      <c r="E69" s="7">
        <f t="shared" ref="E69:E76" si="19">D69/$D$67</f>
        <v>7.8431372549019607E-2</v>
      </c>
      <c r="F69" s="28"/>
      <c r="G69" s="12">
        <v>1</v>
      </c>
      <c r="H69" s="7">
        <f t="shared" ref="H69:H76" si="20">G69/$G$67</f>
        <v>0.14285714285714285</v>
      </c>
      <c r="I69" s="28"/>
      <c r="J69" s="12">
        <v>3</v>
      </c>
      <c r="K69" s="7">
        <f t="shared" ref="K69:K76" si="21">J69/$J$67</f>
        <v>6.8181818181818177E-2</v>
      </c>
      <c r="L69" s="28"/>
      <c r="M69" s="12">
        <v>0</v>
      </c>
      <c r="N69" s="7">
        <v>0</v>
      </c>
      <c r="O69" s="28"/>
    </row>
    <row r="70" spans="1:15" x14ac:dyDescent="0.35">
      <c r="A70" s="1"/>
      <c r="B70" s="44" t="s">
        <v>55</v>
      </c>
      <c r="C70" s="28"/>
      <c r="D70" s="11">
        <f t="shared" si="18"/>
        <v>8</v>
      </c>
      <c r="E70" s="6">
        <f t="shared" si="19"/>
        <v>0.15686274509803921</v>
      </c>
      <c r="F70" s="28"/>
      <c r="G70" s="93">
        <v>0</v>
      </c>
      <c r="H70" s="92">
        <f t="shared" si="20"/>
        <v>0</v>
      </c>
      <c r="I70" s="28"/>
      <c r="J70" s="93">
        <v>8</v>
      </c>
      <c r="K70" s="92">
        <f t="shared" si="21"/>
        <v>0.18181818181818182</v>
      </c>
      <c r="L70" s="28"/>
      <c r="M70" s="93">
        <v>0</v>
      </c>
      <c r="N70" s="92">
        <v>0</v>
      </c>
      <c r="O70" s="28"/>
    </row>
    <row r="71" spans="1:15" x14ac:dyDescent="0.35">
      <c r="A71" s="1"/>
      <c r="B71" s="83" t="s">
        <v>54</v>
      </c>
      <c r="C71" s="28"/>
      <c r="D71" s="12">
        <f t="shared" si="18"/>
        <v>6</v>
      </c>
      <c r="E71" s="7">
        <f t="shared" si="19"/>
        <v>0.11764705882352941</v>
      </c>
      <c r="F71" s="28"/>
      <c r="G71" s="12">
        <v>1</v>
      </c>
      <c r="H71" s="7">
        <f t="shared" si="20"/>
        <v>0.14285714285714285</v>
      </c>
      <c r="I71" s="28"/>
      <c r="J71" s="12">
        <v>5</v>
      </c>
      <c r="K71" s="7">
        <f t="shared" si="21"/>
        <v>0.11363636363636363</v>
      </c>
      <c r="L71" s="28"/>
      <c r="M71" s="12">
        <v>0</v>
      </c>
      <c r="N71" s="7">
        <v>0</v>
      </c>
      <c r="O71" s="28"/>
    </row>
    <row r="72" spans="1:15" x14ac:dyDescent="0.35">
      <c r="A72" s="1"/>
      <c r="B72" s="44" t="s">
        <v>53</v>
      </c>
      <c r="C72" s="28"/>
      <c r="D72" s="11">
        <f t="shared" si="18"/>
        <v>16</v>
      </c>
      <c r="E72" s="6">
        <f t="shared" si="19"/>
        <v>0.31372549019607843</v>
      </c>
      <c r="F72" s="28"/>
      <c r="G72" s="93">
        <v>3</v>
      </c>
      <c r="H72" s="92">
        <f t="shared" si="20"/>
        <v>0.42857142857142855</v>
      </c>
      <c r="I72" s="28"/>
      <c r="J72" s="93">
        <v>13</v>
      </c>
      <c r="K72" s="92">
        <f t="shared" si="21"/>
        <v>0.29545454545454547</v>
      </c>
      <c r="L72" s="28"/>
      <c r="M72" s="93">
        <v>0</v>
      </c>
      <c r="N72" s="92">
        <v>0</v>
      </c>
      <c r="O72" s="28"/>
    </row>
    <row r="73" spans="1:15" x14ac:dyDescent="0.35">
      <c r="A73" s="1"/>
      <c r="B73" s="83" t="s">
        <v>52</v>
      </c>
      <c r="C73" s="28"/>
      <c r="D73" s="12">
        <f t="shared" si="18"/>
        <v>12</v>
      </c>
      <c r="E73" s="7">
        <f t="shared" si="19"/>
        <v>0.23529411764705882</v>
      </c>
      <c r="F73" s="28"/>
      <c r="G73" s="12">
        <v>2</v>
      </c>
      <c r="H73" s="7">
        <f t="shared" si="20"/>
        <v>0.2857142857142857</v>
      </c>
      <c r="I73" s="28"/>
      <c r="J73" s="12">
        <v>10</v>
      </c>
      <c r="K73" s="7">
        <f t="shared" si="21"/>
        <v>0.22727272727272727</v>
      </c>
      <c r="L73" s="28"/>
      <c r="M73" s="12">
        <v>0</v>
      </c>
      <c r="N73" s="7">
        <v>0</v>
      </c>
      <c r="O73" s="28"/>
    </row>
    <row r="74" spans="1:15" x14ac:dyDescent="0.35">
      <c r="A74" s="1"/>
      <c r="B74" s="44" t="s">
        <v>51</v>
      </c>
      <c r="C74" s="28"/>
      <c r="D74" s="11">
        <f t="shared" si="18"/>
        <v>3</v>
      </c>
      <c r="E74" s="6">
        <f t="shared" si="19"/>
        <v>5.8823529411764705E-2</v>
      </c>
      <c r="F74" s="28"/>
      <c r="G74" s="93">
        <v>0</v>
      </c>
      <c r="H74" s="92">
        <f t="shared" si="20"/>
        <v>0</v>
      </c>
      <c r="I74" s="28"/>
      <c r="J74" s="93">
        <v>3</v>
      </c>
      <c r="K74" s="92">
        <f t="shared" si="21"/>
        <v>6.8181818181818177E-2</v>
      </c>
      <c r="L74" s="28"/>
      <c r="M74" s="93">
        <v>0</v>
      </c>
      <c r="N74" s="92">
        <v>0</v>
      </c>
      <c r="O74" s="28"/>
    </row>
    <row r="75" spans="1:15" x14ac:dyDescent="0.35">
      <c r="A75" s="1"/>
      <c r="B75" s="83" t="s">
        <v>50</v>
      </c>
      <c r="C75" s="28"/>
      <c r="D75" s="12">
        <f t="shared" si="18"/>
        <v>0</v>
      </c>
      <c r="E75" s="7">
        <f t="shared" si="19"/>
        <v>0</v>
      </c>
      <c r="F75" s="28"/>
      <c r="G75" s="12">
        <v>0</v>
      </c>
      <c r="H75" s="7">
        <f t="shared" si="20"/>
        <v>0</v>
      </c>
      <c r="I75" s="28"/>
      <c r="J75" s="12">
        <v>0</v>
      </c>
      <c r="K75" s="7">
        <f t="shared" si="21"/>
        <v>0</v>
      </c>
      <c r="L75" s="28"/>
      <c r="M75" s="12">
        <v>0</v>
      </c>
      <c r="N75" s="7">
        <v>0</v>
      </c>
      <c r="O75" s="28"/>
    </row>
    <row r="76" spans="1:15" ht="15" thickBot="1" x14ac:dyDescent="0.4">
      <c r="A76" s="1"/>
      <c r="B76" s="63" t="s">
        <v>183</v>
      </c>
      <c r="C76" s="28"/>
      <c r="D76" s="45">
        <f t="shared" si="18"/>
        <v>0</v>
      </c>
      <c r="E76" s="19">
        <f t="shared" si="19"/>
        <v>0</v>
      </c>
      <c r="F76" s="28"/>
      <c r="G76" s="94">
        <v>0</v>
      </c>
      <c r="H76" s="95">
        <f t="shared" si="20"/>
        <v>0</v>
      </c>
      <c r="I76" s="28"/>
      <c r="J76" s="94">
        <v>0</v>
      </c>
      <c r="K76" s="95">
        <f t="shared" si="21"/>
        <v>0</v>
      </c>
      <c r="L76" s="28"/>
      <c r="M76" s="331">
        <v>0</v>
      </c>
      <c r="N76" s="332">
        <v>0</v>
      </c>
      <c r="O76" s="28"/>
    </row>
    <row r="77" spans="1:15" s="1" customFormat="1" ht="12" customHeight="1" thickTop="1" x14ac:dyDescent="0.25">
      <c r="D77" s="79"/>
      <c r="F77" s="79"/>
      <c r="H77" s="79"/>
      <c r="I77" s="80"/>
      <c r="J77" s="80"/>
      <c r="K77" s="79"/>
      <c r="L77" s="79"/>
      <c r="M77" s="80"/>
      <c r="N77" s="80"/>
      <c r="O77" s="79"/>
    </row>
    <row r="78" spans="1:15" s="1" customFormat="1" ht="24" customHeight="1" x14ac:dyDescent="0.25">
      <c r="B78" s="471" t="s">
        <v>203</v>
      </c>
      <c r="C78" s="471"/>
      <c r="D78" s="471"/>
      <c r="E78" s="471"/>
      <c r="F78" s="96"/>
      <c r="G78" s="96"/>
      <c r="H78" s="96"/>
      <c r="I78" s="96"/>
      <c r="J78" s="96"/>
      <c r="K78" s="96"/>
      <c r="L78" s="96"/>
      <c r="M78" s="96"/>
      <c r="N78" s="96"/>
      <c r="O78" s="96"/>
    </row>
    <row r="79" spans="1:15" s="1" customFormat="1" ht="12" customHeight="1" x14ac:dyDescent="0.25">
      <c r="B79" s="81" t="s">
        <v>46</v>
      </c>
      <c r="D79" s="314"/>
      <c r="F79" s="314"/>
      <c r="H79" s="81"/>
      <c r="I79" s="81"/>
      <c r="K79" s="81"/>
      <c r="L79" s="81"/>
      <c r="M79" s="81"/>
      <c r="O79" s="314"/>
    </row>
    <row r="80" spans="1:15" s="1" customFormat="1" ht="12" customHeight="1" x14ac:dyDescent="0.25">
      <c r="B80" s="81" t="s">
        <v>47</v>
      </c>
      <c r="D80" s="314"/>
      <c r="F80" s="314"/>
      <c r="H80" s="81"/>
      <c r="I80" s="81"/>
      <c r="K80" s="81"/>
      <c r="L80" s="81"/>
      <c r="M80" s="81"/>
      <c r="O80" s="314"/>
    </row>
    <row r="81" spans="2:15" s="1" customFormat="1" ht="24" customHeight="1" x14ac:dyDescent="0.25">
      <c r="B81" s="472" t="s">
        <v>58</v>
      </c>
      <c r="C81" s="472"/>
      <c r="D81" s="472"/>
      <c r="E81" s="472"/>
      <c r="F81" s="314"/>
      <c r="H81" s="81"/>
      <c r="I81" s="81"/>
      <c r="K81" s="81"/>
      <c r="L81" s="81"/>
      <c r="M81" s="81"/>
      <c r="O81" s="314"/>
    </row>
    <row r="82" spans="2:15" s="1" customFormat="1" ht="12" customHeight="1" x14ac:dyDescent="0.25">
      <c r="B82" s="472"/>
      <c r="C82" s="472"/>
      <c r="D82" s="472"/>
      <c r="E82" s="472"/>
      <c r="F82" s="314"/>
      <c r="H82" s="81"/>
      <c r="I82" s="81"/>
      <c r="K82" s="81"/>
      <c r="L82" s="81"/>
      <c r="M82" s="81"/>
      <c r="O82" s="314"/>
    </row>
    <row r="83" spans="2:15" s="1" customFormat="1" ht="12" customHeight="1" x14ac:dyDescent="0.25">
      <c r="B83" s="314"/>
      <c r="D83" s="314"/>
      <c r="F83" s="314"/>
      <c r="H83" s="314"/>
      <c r="I83" s="314"/>
      <c r="J83" s="314"/>
      <c r="K83" s="314"/>
      <c r="L83" s="314"/>
      <c r="M83" s="314"/>
      <c r="N83" s="314"/>
      <c r="O83" s="314"/>
    </row>
    <row r="84" spans="2:15" s="1" customFormat="1" ht="12" customHeight="1" x14ac:dyDescent="0.25">
      <c r="B84" s="473" t="s">
        <v>335</v>
      </c>
      <c r="C84" s="473"/>
      <c r="D84" s="473"/>
      <c r="E84" s="473"/>
      <c r="F84" s="473"/>
      <c r="G84" s="473"/>
      <c r="H84" s="473"/>
      <c r="I84" s="473"/>
      <c r="J84" s="473"/>
      <c r="K84" s="473"/>
      <c r="L84" s="473"/>
      <c r="M84" s="473"/>
      <c r="N84" s="473"/>
      <c r="O84" s="473"/>
    </row>
  </sheetData>
  <mergeCells count="14">
    <mergeCell ref="B3:E6"/>
    <mergeCell ref="G6:N6"/>
    <mergeCell ref="D8:E8"/>
    <mergeCell ref="G8:H8"/>
    <mergeCell ref="J8:K8"/>
    <mergeCell ref="M8:N8"/>
    <mergeCell ref="B82:E82"/>
    <mergeCell ref="B84:O84"/>
    <mergeCell ref="D9:E9"/>
    <mergeCell ref="G9:H9"/>
    <mergeCell ref="J9:K9"/>
    <mergeCell ref="M9:N9"/>
    <mergeCell ref="B78:E78"/>
    <mergeCell ref="B81:E81"/>
  </mergeCells>
  <hyperlinks>
    <hyperlink ref="B2" location="ToC!A1" display="Table of Contents" xr:uid="{E96B3BD5-BB0F-4FAB-A84C-2B29FD8C7B36}"/>
  </hyperlinks>
  <pageMargins left="0.75" right="0.75" top="0.75" bottom="0.75" header="0.5" footer="0.5"/>
  <pageSetup pageOrder="overThenDown" orientation="landscape" r:id="rId1"/>
  <headerFooter>
    <oddHeader>&amp;L&amp;"Arial,Italic"&amp;10ADEA Survey of Allied Dental Program Directors, 2018 Summary and Results</oddHeader>
    <oddFooter>&amp;L&amp;"Arial,Regular"&amp;10July 2019</oddFooter>
  </headerFooter>
  <rowBreaks count="2" manualBreakCount="2">
    <brk id="44" max="16383" man="1"/>
    <brk id="66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theme="0" tint="-0.499984740745262"/>
    <pageSetUpPr autoPageBreaks="0"/>
  </sheetPr>
  <dimension ref="A1:O84"/>
  <sheetViews>
    <sheetView showGridLines="0" zoomScaleNormal="100" workbookViewId="0">
      <selection activeCell="B2" sqref="B2"/>
    </sheetView>
  </sheetViews>
  <sheetFormatPr defaultColWidth="8.81640625" defaultRowHeight="14.5" x14ac:dyDescent="0.35"/>
  <cols>
    <col min="1" max="1" width="2.26953125" customWidth="1"/>
    <col min="2" max="2" width="20.7265625" customWidth="1"/>
    <col min="3" max="3" width="2" customWidth="1"/>
    <col min="4" max="5" width="8.26953125" customWidth="1"/>
    <col min="6" max="6" width="2.7265625" customWidth="1"/>
    <col min="7" max="8" width="8.26953125" customWidth="1"/>
    <col min="9" max="9" width="1.453125" customWidth="1"/>
    <col min="10" max="11" width="8.26953125" customWidth="1"/>
    <col min="12" max="12" width="1.453125" customWidth="1"/>
    <col min="13" max="14" width="8.26953125" customWidth="1"/>
    <col min="15" max="15" width="2.7265625" customWidth="1"/>
  </cols>
  <sheetData>
    <row r="1" spans="1:15" s="1" customFormat="1" ht="12.75" customHeight="1" x14ac:dyDescent="0.25">
      <c r="D1" s="3"/>
      <c r="F1" s="3"/>
      <c r="H1" s="3"/>
      <c r="K1" s="3"/>
      <c r="L1" s="3"/>
      <c r="O1" s="3"/>
    </row>
    <row r="2" spans="1:15" s="1" customFormat="1" ht="12.75" customHeight="1" x14ac:dyDescent="0.35">
      <c r="B2" s="78" t="s">
        <v>25</v>
      </c>
      <c r="E2" s="445"/>
      <c r="H2" s="445"/>
      <c r="I2" s="3"/>
      <c r="K2" s="445"/>
      <c r="L2" s="3"/>
      <c r="M2" s="3"/>
      <c r="N2" s="445"/>
    </row>
    <row r="3" spans="1:15" ht="15" customHeight="1" x14ac:dyDescent="0.35">
      <c r="A3" s="1"/>
      <c r="B3" s="515" t="s">
        <v>451</v>
      </c>
      <c r="C3" s="515"/>
      <c r="D3" s="515"/>
      <c r="E3" s="515"/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1:15" x14ac:dyDescent="0.35">
      <c r="A4" s="1"/>
      <c r="B4" s="515"/>
      <c r="C4" s="515"/>
      <c r="D4" s="515"/>
      <c r="E4" s="515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 x14ac:dyDescent="0.35">
      <c r="A5" s="1"/>
      <c r="B5" s="515"/>
      <c r="C5" s="515"/>
      <c r="D5" s="515"/>
      <c r="E5" s="515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ht="15" customHeight="1" x14ac:dyDescent="0.35">
      <c r="A6" s="1"/>
      <c r="B6" s="515"/>
      <c r="C6" s="515"/>
      <c r="D6" s="515"/>
      <c r="E6" s="515"/>
      <c r="F6" s="13"/>
      <c r="G6" s="516" t="s">
        <v>145</v>
      </c>
      <c r="H6" s="516"/>
      <c r="I6" s="516"/>
      <c r="J6" s="516"/>
      <c r="K6" s="516"/>
      <c r="L6" s="516"/>
      <c r="M6" s="516"/>
      <c r="N6" s="516"/>
      <c r="O6" s="13"/>
    </row>
    <row r="7" spans="1:15" ht="12.75" customHeight="1" x14ac:dyDescent="0.35">
      <c r="A7" s="1"/>
      <c r="B7" s="13"/>
      <c r="C7" s="13"/>
      <c r="D7" s="2"/>
      <c r="E7" s="2"/>
      <c r="F7" s="13"/>
      <c r="G7" s="13"/>
      <c r="H7" s="13"/>
      <c r="I7" s="13"/>
      <c r="J7" s="13"/>
      <c r="K7" s="13"/>
      <c r="L7" s="13"/>
      <c r="M7" s="2"/>
      <c r="N7" s="2"/>
      <c r="O7" s="13"/>
    </row>
    <row r="8" spans="1:15" x14ac:dyDescent="0.35">
      <c r="A8" s="1"/>
      <c r="B8" s="1"/>
      <c r="C8" s="1"/>
      <c r="D8" s="476" t="s">
        <v>3</v>
      </c>
      <c r="E8" s="476"/>
      <c r="F8" s="16"/>
      <c r="G8" s="476" t="s">
        <v>21</v>
      </c>
      <c r="H8" s="476"/>
      <c r="I8" s="16"/>
      <c r="J8" s="476" t="s">
        <v>184</v>
      </c>
      <c r="K8" s="476"/>
      <c r="L8" s="16"/>
      <c r="M8" s="476" t="s">
        <v>23</v>
      </c>
      <c r="N8" s="476"/>
      <c r="O8" s="16"/>
    </row>
    <row r="9" spans="1:15" x14ac:dyDescent="0.35">
      <c r="A9" s="1"/>
      <c r="B9" s="3"/>
      <c r="C9" s="3"/>
      <c r="D9" s="517" t="s">
        <v>373</v>
      </c>
      <c r="E9" s="517"/>
      <c r="F9" s="3"/>
      <c r="G9" s="475" t="s">
        <v>372</v>
      </c>
      <c r="H9" s="475"/>
      <c r="I9" s="3"/>
      <c r="J9" s="475" t="s">
        <v>374</v>
      </c>
      <c r="K9" s="475"/>
      <c r="L9" s="3"/>
      <c r="M9" s="475" t="s">
        <v>244</v>
      </c>
      <c r="N9" s="475"/>
      <c r="O9" s="3"/>
    </row>
    <row r="10" spans="1:15" ht="22.5" customHeight="1" thickBot="1" x14ac:dyDescent="0.4">
      <c r="A10" s="1"/>
      <c r="B10" s="30"/>
      <c r="C10" s="9"/>
      <c r="D10" s="10" t="s">
        <v>24</v>
      </c>
      <c r="E10" s="54" t="s">
        <v>2</v>
      </c>
      <c r="F10" s="9"/>
      <c r="G10" s="10" t="s">
        <v>24</v>
      </c>
      <c r="H10" s="10" t="s">
        <v>2</v>
      </c>
      <c r="I10" s="9"/>
      <c r="J10" s="10" t="s">
        <v>24</v>
      </c>
      <c r="K10" s="54" t="s">
        <v>2</v>
      </c>
      <c r="L10" s="9"/>
      <c r="M10" s="10" t="s">
        <v>24</v>
      </c>
      <c r="N10" s="54" t="s">
        <v>2</v>
      </c>
      <c r="O10" s="9"/>
    </row>
    <row r="11" spans="1:15" ht="10" customHeight="1" x14ac:dyDescent="0.35">
      <c r="A11" s="1"/>
      <c r="B11" s="9"/>
      <c r="C11" s="9"/>
      <c r="D11" s="8"/>
      <c r="E11" s="8"/>
      <c r="F11" s="9"/>
      <c r="G11" s="8"/>
      <c r="H11" s="8"/>
      <c r="I11" s="9"/>
      <c r="J11" s="8"/>
      <c r="K11" s="8"/>
      <c r="L11" s="9"/>
      <c r="M11" s="8"/>
      <c r="N11" s="8"/>
      <c r="O11" s="9"/>
    </row>
    <row r="12" spans="1:15" ht="15" customHeight="1" x14ac:dyDescent="0.35">
      <c r="A12" s="1"/>
      <c r="B12" s="65" t="s">
        <v>60</v>
      </c>
      <c r="C12" s="64"/>
      <c r="D12" s="68">
        <f>SUM(D13:D21)</f>
        <v>119</v>
      </c>
      <c r="E12" s="67">
        <f t="shared" ref="E12" si="0">D12/$D$12</f>
        <v>1</v>
      </c>
      <c r="F12" s="64"/>
      <c r="G12" s="68">
        <f>SUM(G13:G21)</f>
        <v>104</v>
      </c>
      <c r="H12" s="67">
        <f t="shared" ref="H12" si="1">G12/$G$12</f>
        <v>1</v>
      </c>
      <c r="I12" s="64"/>
      <c r="J12" s="68">
        <f>SUM(J13:J21)</f>
        <v>12</v>
      </c>
      <c r="K12" s="67">
        <f t="shared" ref="K12" si="2">J12/$J$12</f>
        <v>1</v>
      </c>
      <c r="L12" s="64"/>
      <c r="M12" s="68">
        <f>SUM(M13:M21)</f>
        <v>3</v>
      </c>
      <c r="N12" s="67">
        <f t="shared" ref="N12" si="3">M12/$M$12</f>
        <v>1</v>
      </c>
      <c r="O12" s="64"/>
    </row>
    <row r="13" spans="1:15" x14ac:dyDescent="0.35">
      <c r="A13" s="1"/>
      <c r="B13" s="44" t="s">
        <v>182</v>
      </c>
      <c r="C13" s="28"/>
      <c r="D13" s="41">
        <f>D35+D46+D57+D68+D24</f>
        <v>3</v>
      </c>
      <c r="E13" s="6">
        <f t="shared" ref="E13:E21" si="4">D13/$D$12</f>
        <v>2.5210084033613446E-2</v>
      </c>
      <c r="F13" s="28"/>
      <c r="G13" s="91">
        <f>G35+G46+G57+G68+G24</f>
        <v>2</v>
      </c>
      <c r="H13" s="92">
        <f t="shared" ref="H13:H21" si="5">G13/$G$12</f>
        <v>1.9230769230769232E-2</v>
      </c>
      <c r="I13" s="28"/>
      <c r="J13" s="91">
        <f>J35+J46+J57+J68+J24</f>
        <v>1</v>
      </c>
      <c r="K13" s="92">
        <f t="shared" ref="K13:K21" si="6">J13/$J$12</f>
        <v>8.3333333333333329E-2</v>
      </c>
      <c r="L13" s="28"/>
      <c r="M13" s="91">
        <f>M35+M46+M57+M68+M24</f>
        <v>0</v>
      </c>
      <c r="N13" s="92">
        <f t="shared" ref="N13:N21" si="7">M13/$M$12</f>
        <v>0</v>
      </c>
      <c r="O13" s="28"/>
    </row>
    <row r="14" spans="1:15" x14ac:dyDescent="0.35">
      <c r="A14" s="1"/>
      <c r="B14" s="83" t="s">
        <v>56</v>
      </c>
      <c r="C14" s="28"/>
      <c r="D14" s="324">
        <f t="shared" ref="D14:D21" si="8">D36+D47+D58+D69+D25</f>
        <v>7</v>
      </c>
      <c r="E14" s="7">
        <f t="shared" si="4"/>
        <v>5.8823529411764705E-2</v>
      </c>
      <c r="F14" s="28"/>
      <c r="G14" s="57">
        <f t="shared" ref="G14:G21" si="9">G36+G47+G58+G69+G25</f>
        <v>6</v>
      </c>
      <c r="H14" s="7">
        <f t="shared" si="5"/>
        <v>5.7692307692307696E-2</v>
      </c>
      <c r="I14" s="28"/>
      <c r="J14" s="57">
        <f t="shared" ref="J14:J21" si="10">J36+J47+J58+J69+J25</f>
        <v>1</v>
      </c>
      <c r="K14" s="7">
        <f t="shared" si="6"/>
        <v>8.3333333333333329E-2</v>
      </c>
      <c r="L14" s="28"/>
      <c r="M14" s="57">
        <f t="shared" ref="M14:M21" si="11">M36+M47+M58+M69+M25</f>
        <v>0</v>
      </c>
      <c r="N14" s="7">
        <f t="shared" si="7"/>
        <v>0</v>
      </c>
      <c r="O14" s="28"/>
    </row>
    <row r="15" spans="1:15" x14ac:dyDescent="0.35">
      <c r="A15" s="1"/>
      <c r="B15" s="44" t="s">
        <v>55</v>
      </c>
      <c r="C15" s="28"/>
      <c r="D15" s="41">
        <f t="shared" si="8"/>
        <v>15</v>
      </c>
      <c r="E15" s="6">
        <f t="shared" si="4"/>
        <v>0.12605042016806722</v>
      </c>
      <c r="F15" s="28"/>
      <c r="G15" s="91">
        <f t="shared" si="9"/>
        <v>12</v>
      </c>
      <c r="H15" s="92">
        <f t="shared" si="5"/>
        <v>0.11538461538461539</v>
      </c>
      <c r="I15" s="28"/>
      <c r="J15" s="91">
        <f t="shared" si="10"/>
        <v>1</v>
      </c>
      <c r="K15" s="92">
        <f t="shared" si="6"/>
        <v>8.3333333333333329E-2</v>
      </c>
      <c r="L15" s="28"/>
      <c r="M15" s="91">
        <f t="shared" si="11"/>
        <v>2</v>
      </c>
      <c r="N15" s="92">
        <f t="shared" si="7"/>
        <v>0.66666666666666663</v>
      </c>
      <c r="O15" s="28"/>
    </row>
    <row r="16" spans="1:15" x14ac:dyDescent="0.35">
      <c r="A16" s="1"/>
      <c r="B16" s="83" t="s">
        <v>54</v>
      </c>
      <c r="C16" s="28"/>
      <c r="D16" s="57">
        <f t="shared" si="8"/>
        <v>15</v>
      </c>
      <c r="E16" s="7">
        <f t="shared" si="4"/>
        <v>0.12605042016806722</v>
      </c>
      <c r="F16" s="28"/>
      <c r="G16" s="57">
        <f t="shared" si="9"/>
        <v>15</v>
      </c>
      <c r="H16" s="7">
        <f t="shared" si="5"/>
        <v>0.14423076923076922</v>
      </c>
      <c r="I16" s="28"/>
      <c r="J16" s="57">
        <f t="shared" si="10"/>
        <v>0</v>
      </c>
      <c r="K16" s="7">
        <f t="shared" si="6"/>
        <v>0</v>
      </c>
      <c r="L16" s="28"/>
      <c r="M16" s="57">
        <f t="shared" si="11"/>
        <v>0</v>
      </c>
      <c r="N16" s="7">
        <f t="shared" si="7"/>
        <v>0</v>
      </c>
      <c r="O16" s="28"/>
    </row>
    <row r="17" spans="1:15" x14ac:dyDescent="0.35">
      <c r="A17" s="1"/>
      <c r="B17" s="44" t="s">
        <v>53</v>
      </c>
      <c r="C17" s="28"/>
      <c r="D17" s="41">
        <f t="shared" si="8"/>
        <v>37</v>
      </c>
      <c r="E17" s="6">
        <f t="shared" si="4"/>
        <v>0.31092436974789917</v>
      </c>
      <c r="F17" s="28"/>
      <c r="G17" s="91">
        <f t="shared" si="9"/>
        <v>34</v>
      </c>
      <c r="H17" s="92">
        <f t="shared" si="5"/>
        <v>0.32692307692307693</v>
      </c>
      <c r="I17" s="28"/>
      <c r="J17" s="91">
        <f t="shared" si="10"/>
        <v>3</v>
      </c>
      <c r="K17" s="92">
        <f t="shared" si="6"/>
        <v>0.25</v>
      </c>
      <c r="L17" s="28"/>
      <c r="M17" s="91">
        <f t="shared" si="11"/>
        <v>0</v>
      </c>
      <c r="N17" s="92">
        <f t="shared" si="7"/>
        <v>0</v>
      </c>
      <c r="O17" s="28"/>
    </row>
    <row r="18" spans="1:15" x14ac:dyDescent="0.35">
      <c r="A18" s="1"/>
      <c r="B18" s="83" t="s">
        <v>52</v>
      </c>
      <c r="C18" s="28"/>
      <c r="D18" s="57">
        <f t="shared" si="8"/>
        <v>28</v>
      </c>
      <c r="E18" s="7">
        <f t="shared" si="4"/>
        <v>0.23529411764705882</v>
      </c>
      <c r="F18" s="28"/>
      <c r="G18" s="57">
        <f t="shared" si="9"/>
        <v>23</v>
      </c>
      <c r="H18" s="7">
        <f t="shared" si="5"/>
        <v>0.22115384615384615</v>
      </c>
      <c r="I18" s="28"/>
      <c r="J18" s="57">
        <f t="shared" si="10"/>
        <v>4</v>
      </c>
      <c r="K18" s="7">
        <f t="shared" si="6"/>
        <v>0.33333333333333331</v>
      </c>
      <c r="L18" s="28"/>
      <c r="M18" s="57">
        <f t="shared" si="11"/>
        <v>1</v>
      </c>
      <c r="N18" s="7">
        <f t="shared" si="7"/>
        <v>0.33333333333333331</v>
      </c>
      <c r="O18" s="28"/>
    </row>
    <row r="19" spans="1:15" x14ac:dyDescent="0.35">
      <c r="A19" s="1"/>
      <c r="B19" s="44" t="s">
        <v>51</v>
      </c>
      <c r="C19" s="28"/>
      <c r="D19" s="41">
        <f t="shared" si="8"/>
        <v>11</v>
      </c>
      <c r="E19" s="6">
        <f t="shared" si="4"/>
        <v>9.2436974789915971E-2</v>
      </c>
      <c r="F19" s="28"/>
      <c r="G19" s="91">
        <f t="shared" si="9"/>
        <v>10</v>
      </c>
      <c r="H19" s="92">
        <f t="shared" si="5"/>
        <v>9.6153846153846159E-2</v>
      </c>
      <c r="I19" s="28"/>
      <c r="J19" s="91">
        <f t="shared" si="10"/>
        <v>1</v>
      </c>
      <c r="K19" s="92">
        <f t="shared" si="6"/>
        <v>8.3333333333333329E-2</v>
      </c>
      <c r="L19" s="28"/>
      <c r="M19" s="91">
        <f t="shared" si="11"/>
        <v>0</v>
      </c>
      <c r="N19" s="92">
        <f t="shared" si="7"/>
        <v>0</v>
      </c>
      <c r="O19" s="28"/>
    </row>
    <row r="20" spans="1:15" x14ac:dyDescent="0.35">
      <c r="A20" s="1"/>
      <c r="B20" s="83" t="s">
        <v>50</v>
      </c>
      <c r="C20" s="28"/>
      <c r="D20" s="57">
        <f t="shared" si="8"/>
        <v>3</v>
      </c>
      <c r="E20" s="7">
        <f t="shared" si="4"/>
        <v>2.5210084033613446E-2</v>
      </c>
      <c r="F20" s="28"/>
      <c r="G20" s="57">
        <f t="shared" si="9"/>
        <v>2</v>
      </c>
      <c r="H20" s="7">
        <f t="shared" si="5"/>
        <v>1.9230769230769232E-2</v>
      </c>
      <c r="I20" s="28"/>
      <c r="J20" s="57">
        <f t="shared" si="10"/>
        <v>1</v>
      </c>
      <c r="K20" s="7">
        <f t="shared" si="6"/>
        <v>8.3333333333333329E-2</v>
      </c>
      <c r="L20" s="28"/>
      <c r="M20" s="57">
        <f t="shared" si="11"/>
        <v>0</v>
      </c>
      <c r="N20" s="7">
        <f t="shared" si="7"/>
        <v>0</v>
      </c>
      <c r="O20" s="28"/>
    </row>
    <row r="21" spans="1:15" x14ac:dyDescent="0.35">
      <c r="A21" s="1"/>
      <c r="B21" s="44" t="s">
        <v>183</v>
      </c>
      <c r="C21" s="28"/>
      <c r="D21" s="41">
        <f t="shared" si="8"/>
        <v>0</v>
      </c>
      <c r="E21" s="6">
        <f t="shared" si="4"/>
        <v>0</v>
      </c>
      <c r="F21" s="28"/>
      <c r="G21" s="91">
        <f t="shared" si="9"/>
        <v>0</v>
      </c>
      <c r="H21" s="92">
        <f t="shared" si="5"/>
        <v>0</v>
      </c>
      <c r="I21" s="28"/>
      <c r="J21" s="91">
        <f t="shared" si="10"/>
        <v>0</v>
      </c>
      <c r="K21" s="92">
        <f t="shared" si="6"/>
        <v>0</v>
      </c>
      <c r="L21" s="28"/>
      <c r="M21" s="91">
        <f t="shared" si="11"/>
        <v>0</v>
      </c>
      <c r="N21" s="92">
        <f t="shared" si="7"/>
        <v>0</v>
      </c>
      <c r="O21" s="28"/>
    </row>
    <row r="22" spans="1:15" ht="10" customHeight="1" x14ac:dyDescent="0.35">
      <c r="A22" s="1"/>
      <c r="B22" s="9"/>
      <c r="C22" s="9"/>
      <c r="D22" s="8"/>
      <c r="E22" s="8"/>
      <c r="F22" s="9"/>
      <c r="G22" s="8"/>
      <c r="H22" s="8"/>
      <c r="I22" s="9"/>
      <c r="J22" s="8"/>
      <c r="K22" s="8"/>
      <c r="L22" s="9"/>
      <c r="M22" s="8"/>
      <c r="N22" s="8"/>
      <c r="O22" s="9"/>
    </row>
    <row r="23" spans="1:15" ht="15" customHeight="1" x14ac:dyDescent="0.35">
      <c r="A23" s="1"/>
      <c r="B23" s="65" t="s">
        <v>220</v>
      </c>
      <c r="C23" s="64"/>
      <c r="D23" s="68">
        <f>SUM(D24:D32)</f>
        <v>0</v>
      </c>
      <c r="E23" s="67">
        <f>D23/D12</f>
        <v>0</v>
      </c>
      <c r="F23" s="64"/>
      <c r="G23" s="68">
        <f>SUM(G24:G32)</f>
        <v>0</v>
      </c>
      <c r="H23" s="67">
        <f>G23/G12</f>
        <v>0</v>
      </c>
      <c r="I23" s="64"/>
      <c r="J23" s="68">
        <f>SUM(J24:J32)</f>
        <v>0</v>
      </c>
      <c r="K23" s="67">
        <f>J23/J12</f>
        <v>0</v>
      </c>
      <c r="L23" s="64"/>
      <c r="M23" s="68">
        <f>SUM(M24:M32)</f>
        <v>0</v>
      </c>
      <c r="N23" s="67">
        <v>0</v>
      </c>
      <c r="O23" s="64"/>
    </row>
    <row r="24" spans="1:15" x14ac:dyDescent="0.35">
      <c r="A24" s="1"/>
      <c r="B24" s="44" t="s">
        <v>182</v>
      </c>
      <c r="C24" s="28"/>
      <c r="D24" s="41">
        <v>0</v>
      </c>
      <c r="E24" s="6">
        <v>0</v>
      </c>
      <c r="F24" s="28"/>
      <c r="G24" s="93">
        <v>0</v>
      </c>
      <c r="H24" s="92">
        <v>0</v>
      </c>
      <c r="I24" s="28"/>
      <c r="J24" s="93">
        <v>0</v>
      </c>
      <c r="K24" s="92">
        <v>0</v>
      </c>
      <c r="L24" s="28"/>
      <c r="M24" s="93">
        <v>0</v>
      </c>
      <c r="N24" s="92">
        <v>0</v>
      </c>
      <c r="O24" s="28"/>
    </row>
    <row r="25" spans="1:15" x14ac:dyDescent="0.35">
      <c r="A25" s="1"/>
      <c r="B25" s="83" t="s">
        <v>56</v>
      </c>
      <c r="C25" s="28"/>
      <c r="D25" s="12">
        <v>0</v>
      </c>
      <c r="E25" s="7">
        <v>0</v>
      </c>
      <c r="F25" s="28"/>
      <c r="G25" s="12">
        <v>0</v>
      </c>
      <c r="H25" s="7">
        <v>0</v>
      </c>
      <c r="I25" s="28"/>
      <c r="J25" s="12">
        <v>0</v>
      </c>
      <c r="K25" s="7">
        <v>0</v>
      </c>
      <c r="L25" s="28"/>
      <c r="M25" s="12">
        <v>0</v>
      </c>
      <c r="N25" s="7">
        <v>0</v>
      </c>
      <c r="O25" s="28"/>
    </row>
    <row r="26" spans="1:15" x14ac:dyDescent="0.35">
      <c r="A26" s="1"/>
      <c r="B26" s="44" t="s">
        <v>55</v>
      </c>
      <c r="C26" s="28"/>
      <c r="D26" s="11">
        <v>0</v>
      </c>
      <c r="E26" s="6">
        <v>0</v>
      </c>
      <c r="F26" s="28"/>
      <c r="G26" s="93">
        <v>0</v>
      </c>
      <c r="H26" s="92">
        <v>0</v>
      </c>
      <c r="I26" s="28"/>
      <c r="J26" s="93">
        <v>0</v>
      </c>
      <c r="K26" s="92">
        <v>0</v>
      </c>
      <c r="L26" s="28"/>
      <c r="M26" s="93">
        <v>0</v>
      </c>
      <c r="N26" s="92">
        <v>0</v>
      </c>
      <c r="O26" s="28"/>
    </row>
    <row r="27" spans="1:15" x14ac:dyDescent="0.35">
      <c r="A27" s="1"/>
      <c r="B27" s="83" t="s">
        <v>54</v>
      </c>
      <c r="C27" s="28"/>
      <c r="D27" s="12">
        <v>0</v>
      </c>
      <c r="E27" s="7">
        <v>0</v>
      </c>
      <c r="F27" s="28"/>
      <c r="G27" s="12">
        <v>0</v>
      </c>
      <c r="H27" s="7">
        <v>0</v>
      </c>
      <c r="I27" s="28"/>
      <c r="J27" s="12">
        <v>0</v>
      </c>
      <c r="K27" s="7">
        <v>0</v>
      </c>
      <c r="L27" s="28"/>
      <c r="M27" s="12">
        <v>0</v>
      </c>
      <c r="N27" s="7">
        <v>0</v>
      </c>
      <c r="O27" s="28"/>
    </row>
    <row r="28" spans="1:15" x14ac:dyDescent="0.35">
      <c r="A28" s="1"/>
      <c r="B28" s="44" t="s">
        <v>53</v>
      </c>
      <c r="C28" s="28"/>
      <c r="D28" s="11">
        <v>0</v>
      </c>
      <c r="E28" s="6">
        <v>0</v>
      </c>
      <c r="F28" s="28"/>
      <c r="G28" s="93">
        <v>0</v>
      </c>
      <c r="H28" s="92">
        <v>0</v>
      </c>
      <c r="I28" s="28"/>
      <c r="J28" s="93">
        <v>0</v>
      </c>
      <c r="K28" s="92">
        <v>0</v>
      </c>
      <c r="L28" s="28"/>
      <c r="M28" s="93">
        <v>0</v>
      </c>
      <c r="N28" s="92">
        <v>0</v>
      </c>
      <c r="O28" s="28"/>
    </row>
    <row r="29" spans="1:15" x14ac:dyDescent="0.35">
      <c r="A29" s="1"/>
      <c r="B29" s="83" t="s">
        <v>52</v>
      </c>
      <c r="C29" s="28"/>
      <c r="D29" s="12">
        <v>0</v>
      </c>
      <c r="E29" s="7">
        <v>0</v>
      </c>
      <c r="F29" s="28"/>
      <c r="G29" s="12">
        <v>0</v>
      </c>
      <c r="H29" s="7">
        <v>0</v>
      </c>
      <c r="I29" s="28"/>
      <c r="J29" s="12">
        <v>0</v>
      </c>
      <c r="K29" s="7">
        <v>0</v>
      </c>
      <c r="L29" s="28"/>
      <c r="M29" s="12">
        <v>0</v>
      </c>
      <c r="N29" s="7">
        <v>0</v>
      </c>
      <c r="O29" s="28"/>
    </row>
    <row r="30" spans="1:15" x14ac:dyDescent="0.35">
      <c r="A30" s="1"/>
      <c r="B30" s="44" t="s">
        <v>51</v>
      </c>
      <c r="C30" s="28"/>
      <c r="D30" s="11">
        <v>0</v>
      </c>
      <c r="E30" s="6">
        <v>0</v>
      </c>
      <c r="F30" s="28"/>
      <c r="G30" s="93">
        <v>0</v>
      </c>
      <c r="H30" s="92">
        <v>0</v>
      </c>
      <c r="I30" s="28"/>
      <c r="J30" s="93">
        <v>0</v>
      </c>
      <c r="K30" s="92">
        <v>0</v>
      </c>
      <c r="L30" s="28"/>
      <c r="M30" s="93">
        <v>0</v>
      </c>
      <c r="N30" s="92">
        <v>0</v>
      </c>
      <c r="O30" s="28"/>
    </row>
    <row r="31" spans="1:15" x14ac:dyDescent="0.35">
      <c r="A31" s="1"/>
      <c r="B31" s="83" t="s">
        <v>50</v>
      </c>
      <c r="C31" s="28"/>
      <c r="D31" s="12">
        <v>0</v>
      </c>
      <c r="E31" s="7">
        <v>0</v>
      </c>
      <c r="F31" s="28"/>
      <c r="G31" s="12">
        <v>0</v>
      </c>
      <c r="H31" s="7">
        <v>0</v>
      </c>
      <c r="I31" s="28"/>
      <c r="J31" s="12">
        <v>0</v>
      </c>
      <c r="K31" s="7">
        <v>0</v>
      </c>
      <c r="L31" s="28"/>
      <c r="M31" s="12">
        <v>0</v>
      </c>
      <c r="N31" s="7">
        <v>0</v>
      </c>
      <c r="O31" s="28"/>
    </row>
    <row r="32" spans="1:15" x14ac:dyDescent="0.35">
      <c r="A32" s="1"/>
      <c r="B32" s="44" t="s">
        <v>183</v>
      </c>
      <c r="C32" s="28"/>
      <c r="D32" s="11">
        <v>0</v>
      </c>
      <c r="E32" s="6">
        <v>0</v>
      </c>
      <c r="F32" s="28"/>
      <c r="G32" s="93">
        <v>0</v>
      </c>
      <c r="H32" s="92">
        <v>0</v>
      </c>
      <c r="I32" s="28"/>
      <c r="J32" s="93">
        <v>0</v>
      </c>
      <c r="K32" s="92">
        <v>0</v>
      </c>
      <c r="L32" s="28"/>
      <c r="M32" s="93">
        <v>0</v>
      </c>
      <c r="N32" s="92">
        <v>0</v>
      </c>
      <c r="O32" s="28"/>
    </row>
    <row r="33" spans="1:15" x14ac:dyDescent="0.35">
      <c r="A33" s="1"/>
      <c r="B33" s="214"/>
      <c r="C33" s="421"/>
      <c r="D33" s="422"/>
      <c r="E33" s="423"/>
      <c r="F33" s="421"/>
      <c r="G33" s="422"/>
      <c r="H33" s="423"/>
      <c r="I33" s="421"/>
      <c r="J33" s="422"/>
      <c r="K33" s="423"/>
      <c r="L33" s="421"/>
      <c r="M33" s="422"/>
      <c r="N33" s="423"/>
      <c r="O33" s="28"/>
    </row>
    <row r="34" spans="1:15" ht="15" customHeight="1" x14ac:dyDescent="0.35">
      <c r="A34" s="1"/>
      <c r="B34" s="65" t="s">
        <v>190</v>
      </c>
      <c r="C34" s="64"/>
      <c r="D34" s="68">
        <f>SUM(D35:D43)</f>
        <v>39</v>
      </c>
      <c r="E34" s="67">
        <f>D34/D12</f>
        <v>0.32773109243697479</v>
      </c>
      <c r="F34" s="64"/>
      <c r="G34" s="68">
        <f>SUM(G35:G43)</f>
        <v>37</v>
      </c>
      <c r="H34" s="67">
        <f>G34/G12</f>
        <v>0.35576923076923078</v>
      </c>
      <c r="I34" s="64"/>
      <c r="J34" s="68">
        <f>SUM(J35:J43)</f>
        <v>2</v>
      </c>
      <c r="K34" s="67">
        <f>J34/J12</f>
        <v>0.16666666666666666</v>
      </c>
      <c r="L34" s="64"/>
      <c r="M34" s="68">
        <f>SUM(M35:M43)</f>
        <v>0</v>
      </c>
      <c r="N34" s="67">
        <v>0</v>
      </c>
      <c r="O34" s="64"/>
    </row>
    <row r="35" spans="1:15" x14ac:dyDescent="0.35">
      <c r="A35" s="1"/>
      <c r="B35" s="44" t="s">
        <v>182</v>
      </c>
      <c r="C35" s="28"/>
      <c r="D35" s="41">
        <f>SUM(G35,J35,M35)</f>
        <v>1</v>
      </c>
      <c r="E35" s="6">
        <f>D35/$D$34</f>
        <v>2.564102564102564E-2</v>
      </c>
      <c r="F35" s="28"/>
      <c r="G35" s="93">
        <v>1</v>
      </c>
      <c r="H35" s="92">
        <f>G35/$G$34</f>
        <v>2.7027027027027029E-2</v>
      </c>
      <c r="I35" s="28"/>
      <c r="J35" s="91">
        <v>0</v>
      </c>
      <c r="K35" s="92">
        <f>J35/$J$34</f>
        <v>0</v>
      </c>
      <c r="L35" s="28"/>
      <c r="M35" s="93">
        <v>0</v>
      </c>
      <c r="N35" s="92">
        <v>0</v>
      </c>
      <c r="O35" s="28"/>
    </row>
    <row r="36" spans="1:15" x14ac:dyDescent="0.35">
      <c r="A36" s="1"/>
      <c r="B36" s="83" t="s">
        <v>56</v>
      </c>
      <c r="C36" s="28"/>
      <c r="D36" s="12">
        <f t="shared" ref="D36:D43" si="12">SUM(G36,J36,M36)</f>
        <v>1</v>
      </c>
      <c r="E36" s="7">
        <f>D36/$D$34</f>
        <v>2.564102564102564E-2</v>
      </c>
      <c r="F36" s="28"/>
      <c r="G36" s="12">
        <v>1</v>
      </c>
      <c r="H36" s="7">
        <f t="shared" ref="H36:H43" si="13">G36/$G$34</f>
        <v>2.7027027027027029E-2</v>
      </c>
      <c r="I36" s="28"/>
      <c r="J36" s="12">
        <v>0</v>
      </c>
      <c r="K36" s="7">
        <f t="shared" ref="K36:K43" si="14">J36/$J$34</f>
        <v>0</v>
      </c>
      <c r="L36" s="28"/>
      <c r="M36" s="12">
        <v>0</v>
      </c>
      <c r="N36" s="7">
        <v>0</v>
      </c>
      <c r="O36" s="28"/>
    </row>
    <row r="37" spans="1:15" x14ac:dyDescent="0.35">
      <c r="A37" s="1"/>
      <c r="B37" s="44" t="s">
        <v>55</v>
      </c>
      <c r="C37" s="28"/>
      <c r="D37" s="11">
        <f t="shared" si="12"/>
        <v>5</v>
      </c>
      <c r="E37" s="6">
        <f t="shared" ref="E37:E43" si="15">D37/$D$34</f>
        <v>0.12820512820512819</v>
      </c>
      <c r="F37" s="28"/>
      <c r="G37" s="93">
        <v>5</v>
      </c>
      <c r="H37" s="92">
        <f t="shared" si="13"/>
        <v>0.13513513513513514</v>
      </c>
      <c r="I37" s="28"/>
      <c r="J37" s="93">
        <v>0</v>
      </c>
      <c r="K37" s="92">
        <f t="shared" si="14"/>
        <v>0</v>
      </c>
      <c r="L37" s="28"/>
      <c r="M37" s="93">
        <v>0</v>
      </c>
      <c r="N37" s="92">
        <v>0</v>
      </c>
      <c r="O37" s="28"/>
    </row>
    <row r="38" spans="1:15" x14ac:dyDescent="0.35">
      <c r="A38" s="1"/>
      <c r="B38" s="83" t="s">
        <v>54</v>
      </c>
      <c r="C38" s="28"/>
      <c r="D38" s="12">
        <f t="shared" si="12"/>
        <v>4</v>
      </c>
      <c r="E38" s="7">
        <f t="shared" si="15"/>
        <v>0.10256410256410256</v>
      </c>
      <c r="F38" s="28"/>
      <c r="G38" s="12">
        <v>4</v>
      </c>
      <c r="H38" s="7">
        <f t="shared" si="13"/>
        <v>0.10810810810810811</v>
      </c>
      <c r="I38" s="28"/>
      <c r="J38" s="12">
        <v>0</v>
      </c>
      <c r="K38" s="7">
        <f t="shared" si="14"/>
        <v>0</v>
      </c>
      <c r="L38" s="28"/>
      <c r="M38" s="12">
        <v>0</v>
      </c>
      <c r="N38" s="7">
        <v>0</v>
      </c>
      <c r="O38" s="28"/>
    </row>
    <row r="39" spans="1:15" x14ac:dyDescent="0.35">
      <c r="A39" s="1"/>
      <c r="B39" s="44" t="s">
        <v>53</v>
      </c>
      <c r="C39" s="28"/>
      <c r="D39" s="11">
        <f t="shared" si="12"/>
        <v>12</v>
      </c>
      <c r="E39" s="6">
        <f t="shared" si="15"/>
        <v>0.30769230769230771</v>
      </c>
      <c r="F39" s="28"/>
      <c r="G39" s="93">
        <v>11</v>
      </c>
      <c r="H39" s="92">
        <f t="shared" si="13"/>
        <v>0.29729729729729731</v>
      </c>
      <c r="I39" s="28"/>
      <c r="J39" s="93">
        <v>1</v>
      </c>
      <c r="K39" s="92">
        <f t="shared" si="14"/>
        <v>0.5</v>
      </c>
      <c r="L39" s="28"/>
      <c r="M39" s="93">
        <v>0</v>
      </c>
      <c r="N39" s="92">
        <v>0</v>
      </c>
      <c r="O39" s="28"/>
    </row>
    <row r="40" spans="1:15" x14ac:dyDescent="0.35">
      <c r="A40" s="1"/>
      <c r="B40" s="83" t="s">
        <v>52</v>
      </c>
      <c r="C40" s="28"/>
      <c r="D40" s="12">
        <f t="shared" si="12"/>
        <v>10</v>
      </c>
      <c r="E40" s="7">
        <f t="shared" si="15"/>
        <v>0.25641025641025639</v>
      </c>
      <c r="F40" s="28"/>
      <c r="G40" s="12">
        <v>10</v>
      </c>
      <c r="H40" s="7">
        <f t="shared" si="13"/>
        <v>0.27027027027027029</v>
      </c>
      <c r="I40" s="28"/>
      <c r="J40" s="12">
        <v>0</v>
      </c>
      <c r="K40" s="7">
        <f t="shared" si="14"/>
        <v>0</v>
      </c>
      <c r="L40" s="28"/>
      <c r="M40" s="12">
        <v>0</v>
      </c>
      <c r="N40" s="7">
        <v>0</v>
      </c>
      <c r="O40" s="28"/>
    </row>
    <row r="41" spans="1:15" x14ac:dyDescent="0.35">
      <c r="A41" s="1"/>
      <c r="B41" s="44" t="s">
        <v>51</v>
      </c>
      <c r="C41" s="28"/>
      <c r="D41" s="11">
        <f t="shared" si="12"/>
        <v>5</v>
      </c>
      <c r="E41" s="6">
        <f t="shared" si="15"/>
        <v>0.12820512820512819</v>
      </c>
      <c r="F41" s="28"/>
      <c r="G41" s="93">
        <v>4</v>
      </c>
      <c r="H41" s="92">
        <f t="shared" si="13"/>
        <v>0.10810810810810811</v>
      </c>
      <c r="I41" s="28"/>
      <c r="J41" s="93">
        <v>1</v>
      </c>
      <c r="K41" s="92">
        <f t="shared" si="14"/>
        <v>0.5</v>
      </c>
      <c r="L41" s="28"/>
      <c r="M41" s="93">
        <v>0</v>
      </c>
      <c r="N41" s="92">
        <v>0</v>
      </c>
      <c r="O41" s="28"/>
    </row>
    <row r="42" spans="1:15" x14ac:dyDescent="0.35">
      <c r="A42" s="1"/>
      <c r="B42" s="83" t="s">
        <v>50</v>
      </c>
      <c r="C42" s="28"/>
      <c r="D42" s="12">
        <f t="shared" si="12"/>
        <v>1</v>
      </c>
      <c r="E42" s="7">
        <f t="shared" si="15"/>
        <v>2.564102564102564E-2</v>
      </c>
      <c r="F42" s="28"/>
      <c r="G42" s="12">
        <v>1</v>
      </c>
      <c r="H42" s="7">
        <f t="shared" si="13"/>
        <v>2.7027027027027029E-2</v>
      </c>
      <c r="I42" s="28"/>
      <c r="J42" s="12">
        <v>0</v>
      </c>
      <c r="K42" s="7">
        <f t="shared" si="14"/>
        <v>0</v>
      </c>
      <c r="L42" s="28"/>
      <c r="M42" s="12">
        <v>0</v>
      </c>
      <c r="N42" s="7">
        <v>0</v>
      </c>
      <c r="O42" s="28"/>
    </row>
    <row r="43" spans="1:15" x14ac:dyDescent="0.35">
      <c r="A43" s="1"/>
      <c r="B43" s="44" t="s">
        <v>183</v>
      </c>
      <c r="C43" s="28"/>
      <c r="D43" s="11">
        <f t="shared" si="12"/>
        <v>0</v>
      </c>
      <c r="E43" s="6">
        <f t="shared" si="15"/>
        <v>0</v>
      </c>
      <c r="F43" s="28"/>
      <c r="G43" s="93">
        <v>0</v>
      </c>
      <c r="H43" s="92">
        <f t="shared" si="13"/>
        <v>0</v>
      </c>
      <c r="I43" s="28"/>
      <c r="J43" s="93">
        <v>0</v>
      </c>
      <c r="K43" s="92">
        <f t="shared" si="14"/>
        <v>0</v>
      </c>
      <c r="L43" s="28"/>
      <c r="M43" s="93">
        <v>0</v>
      </c>
      <c r="N43" s="92">
        <v>0</v>
      </c>
      <c r="O43" s="28"/>
    </row>
    <row r="44" spans="1:15" ht="10" customHeight="1" x14ac:dyDescent="0.35">
      <c r="A44" s="1"/>
      <c r="B44" s="9"/>
      <c r="C44" s="9"/>
      <c r="D44" s="8"/>
      <c r="E44" s="8"/>
      <c r="F44" s="9"/>
      <c r="G44" s="8"/>
      <c r="H44" s="8"/>
      <c r="I44" s="9"/>
      <c r="J44" s="8"/>
      <c r="K44" s="8"/>
      <c r="L44" s="9"/>
      <c r="M44" s="8"/>
      <c r="N44" s="8"/>
      <c r="O44" s="9"/>
    </row>
    <row r="45" spans="1:15" ht="15" customHeight="1" x14ac:dyDescent="0.35">
      <c r="A45" s="1"/>
      <c r="B45" s="65" t="s">
        <v>192</v>
      </c>
      <c r="C45" s="64"/>
      <c r="D45" s="68">
        <f>SUM(D46:D54)</f>
        <v>26</v>
      </c>
      <c r="E45" s="67">
        <f>D45/D12</f>
        <v>0.21848739495798319</v>
      </c>
      <c r="F45" s="64"/>
      <c r="G45" s="68">
        <f>SUM(G46:G54)</f>
        <v>23</v>
      </c>
      <c r="H45" s="67">
        <f>G45/G12</f>
        <v>0.22115384615384615</v>
      </c>
      <c r="I45" s="64"/>
      <c r="J45" s="68">
        <f>SUM(J46:J54)</f>
        <v>3</v>
      </c>
      <c r="K45" s="67">
        <f>J45/J12</f>
        <v>0.25</v>
      </c>
      <c r="L45" s="64"/>
      <c r="M45" s="68">
        <f>SUM(M46:M54)</f>
        <v>0</v>
      </c>
      <c r="N45" s="67">
        <f>M45/M12</f>
        <v>0</v>
      </c>
      <c r="O45" s="64"/>
    </row>
    <row r="46" spans="1:15" x14ac:dyDescent="0.35">
      <c r="A46" s="1"/>
      <c r="B46" s="44" t="s">
        <v>182</v>
      </c>
      <c r="C46" s="28"/>
      <c r="D46" s="41">
        <f>SUM(G46,J46,M46)</f>
        <v>0</v>
      </c>
      <c r="E46" s="6">
        <f>D46/$D$45</f>
        <v>0</v>
      </c>
      <c r="F46" s="28"/>
      <c r="G46" s="93">
        <v>0</v>
      </c>
      <c r="H46" s="92">
        <f>G46/$G$45</f>
        <v>0</v>
      </c>
      <c r="I46" s="28"/>
      <c r="J46" s="93">
        <v>0</v>
      </c>
      <c r="K46" s="92">
        <f>J46/$J$45</f>
        <v>0</v>
      </c>
      <c r="L46" s="28"/>
      <c r="M46" s="93">
        <v>0</v>
      </c>
      <c r="N46" s="92">
        <v>0</v>
      </c>
      <c r="O46" s="28"/>
    </row>
    <row r="47" spans="1:15" x14ac:dyDescent="0.35">
      <c r="A47" s="1"/>
      <c r="B47" s="83" t="s">
        <v>56</v>
      </c>
      <c r="C47" s="28"/>
      <c r="D47" s="12">
        <f t="shared" ref="D47:D54" si="16">SUM(G47,J47,M47)</f>
        <v>2</v>
      </c>
      <c r="E47" s="7">
        <f t="shared" ref="E47:E54" si="17">D47/$D$45</f>
        <v>7.6923076923076927E-2</v>
      </c>
      <c r="F47" s="28"/>
      <c r="G47" s="12">
        <v>2</v>
      </c>
      <c r="H47" s="7">
        <f t="shared" ref="H47:H54" si="18">G47/$G$45</f>
        <v>8.6956521739130432E-2</v>
      </c>
      <c r="I47" s="28"/>
      <c r="J47" s="12">
        <v>0</v>
      </c>
      <c r="K47" s="7">
        <f t="shared" ref="K47:K54" si="19">J47/$J$45</f>
        <v>0</v>
      </c>
      <c r="L47" s="28"/>
      <c r="M47" s="12">
        <v>0</v>
      </c>
      <c r="N47" s="7">
        <v>0</v>
      </c>
      <c r="O47" s="28"/>
    </row>
    <row r="48" spans="1:15" x14ac:dyDescent="0.35">
      <c r="A48" s="1"/>
      <c r="B48" s="44" t="s">
        <v>55</v>
      </c>
      <c r="C48" s="28"/>
      <c r="D48" s="11">
        <f t="shared" si="16"/>
        <v>2</v>
      </c>
      <c r="E48" s="6">
        <f t="shared" si="17"/>
        <v>7.6923076923076927E-2</v>
      </c>
      <c r="F48" s="28"/>
      <c r="G48" s="93">
        <v>2</v>
      </c>
      <c r="H48" s="92">
        <f t="shared" si="18"/>
        <v>8.6956521739130432E-2</v>
      </c>
      <c r="I48" s="28"/>
      <c r="J48" s="93">
        <v>0</v>
      </c>
      <c r="K48" s="92">
        <f t="shared" si="19"/>
        <v>0</v>
      </c>
      <c r="L48" s="28"/>
      <c r="M48" s="93">
        <v>0</v>
      </c>
      <c r="N48" s="92">
        <v>0</v>
      </c>
      <c r="O48" s="28"/>
    </row>
    <row r="49" spans="1:15" x14ac:dyDescent="0.35">
      <c r="A49" s="1"/>
      <c r="B49" s="83" t="s">
        <v>54</v>
      </c>
      <c r="C49" s="28"/>
      <c r="D49" s="12">
        <f t="shared" si="16"/>
        <v>4</v>
      </c>
      <c r="E49" s="7">
        <f t="shared" si="17"/>
        <v>0.15384615384615385</v>
      </c>
      <c r="F49" s="28"/>
      <c r="G49" s="12">
        <v>4</v>
      </c>
      <c r="H49" s="7">
        <f t="shared" si="18"/>
        <v>0.17391304347826086</v>
      </c>
      <c r="I49" s="28"/>
      <c r="J49" s="12">
        <v>0</v>
      </c>
      <c r="K49" s="7">
        <f t="shared" si="19"/>
        <v>0</v>
      </c>
      <c r="L49" s="28"/>
      <c r="M49" s="12">
        <v>0</v>
      </c>
      <c r="N49" s="7">
        <v>0</v>
      </c>
      <c r="O49" s="28"/>
    </row>
    <row r="50" spans="1:15" x14ac:dyDescent="0.35">
      <c r="A50" s="1"/>
      <c r="B50" s="44" t="s">
        <v>53</v>
      </c>
      <c r="C50" s="28"/>
      <c r="D50" s="11">
        <f t="shared" si="16"/>
        <v>9</v>
      </c>
      <c r="E50" s="6">
        <f t="shared" si="17"/>
        <v>0.34615384615384615</v>
      </c>
      <c r="F50" s="28"/>
      <c r="G50" s="93">
        <v>7</v>
      </c>
      <c r="H50" s="92">
        <f t="shared" si="18"/>
        <v>0.30434782608695654</v>
      </c>
      <c r="I50" s="28"/>
      <c r="J50" s="93">
        <v>2</v>
      </c>
      <c r="K50" s="92">
        <f t="shared" si="19"/>
        <v>0.66666666666666663</v>
      </c>
      <c r="L50" s="28"/>
      <c r="M50" s="93">
        <v>0</v>
      </c>
      <c r="N50" s="92">
        <v>0</v>
      </c>
      <c r="O50" s="28"/>
    </row>
    <row r="51" spans="1:15" x14ac:dyDescent="0.35">
      <c r="A51" s="1"/>
      <c r="B51" s="83" t="s">
        <v>52</v>
      </c>
      <c r="C51" s="28"/>
      <c r="D51" s="12">
        <f t="shared" si="16"/>
        <v>5</v>
      </c>
      <c r="E51" s="7">
        <f t="shared" si="17"/>
        <v>0.19230769230769232</v>
      </c>
      <c r="F51" s="28"/>
      <c r="G51" s="12">
        <v>5</v>
      </c>
      <c r="H51" s="7">
        <f t="shared" si="18"/>
        <v>0.21739130434782608</v>
      </c>
      <c r="I51" s="28"/>
      <c r="J51" s="12">
        <v>0</v>
      </c>
      <c r="K51" s="7">
        <f t="shared" si="19"/>
        <v>0</v>
      </c>
      <c r="L51" s="28"/>
      <c r="M51" s="12">
        <v>0</v>
      </c>
      <c r="N51" s="7">
        <v>0</v>
      </c>
      <c r="O51" s="28"/>
    </row>
    <row r="52" spans="1:15" x14ac:dyDescent="0.35">
      <c r="A52" s="1"/>
      <c r="B52" s="44" t="s">
        <v>51</v>
      </c>
      <c r="C52" s="28"/>
      <c r="D52" s="11">
        <f t="shared" si="16"/>
        <v>2</v>
      </c>
      <c r="E52" s="6">
        <f t="shared" si="17"/>
        <v>7.6923076923076927E-2</v>
      </c>
      <c r="F52" s="28"/>
      <c r="G52" s="93">
        <v>2</v>
      </c>
      <c r="H52" s="92">
        <f t="shared" si="18"/>
        <v>8.6956521739130432E-2</v>
      </c>
      <c r="I52" s="28"/>
      <c r="J52" s="93">
        <v>0</v>
      </c>
      <c r="K52" s="92">
        <f t="shared" si="19"/>
        <v>0</v>
      </c>
      <c r="L52" s="28"/>
      <c r="M52" s="93">
        <v>0</v>
      </c>
      <c r="N52" s="92">
        <v>0</v>
      </c>
      <c r="O52" s="28"/>
    </row>
    <row r="53" spans="1:15" x14ac:dyDescent="0.35">
      <c r="A53" s="1"/>
      <c r="B53" s="83" t="s">
        <v>50</v>
      </c>
      <c r="C53" s="28"/>
      <c r="D53" s="12">
        <f t="shared" si="16"/>
        <v>2</v>
      </c>
      <c r="E53" s="7">
        <f t="shared" si="17"/>
        <v>7.6923076923076927E-2</v>
      </c>
      <c r="F53" s="28"/>
      <c r="G53" s="12">
        <v>1</v>
      </c>
      <c r="H53" s="7">
        <f t="shared" si="18"/>
        <v>4.3478260869565216E-2</v>
      </c>
      <c r="I53" s="28"/>
      <c r="J53" s="12">
        <v>1</v>
      </c>
      <c r="K53" s="7">
        <f t="shared" si="19"/>
        <v>0.33333333333333331</v>
      </c>
      <c r="L53" s="28"/>
      <c r="M53" s="12">
        <v>0</v>
      </c>
      <c r="N53" s="7">
        <v>0</v>
      </c>
      <c r="O53" s="28"/>
    </row>
    <row r="54" spans="1:15" x14ac:dyDescent="0.35">
      <c r="A54" s="1"/>
      <c r="B54" s="44" t="s">
        <v>183</v>
      </c>
      <c r="C54" s="28"/>
      <c r="D54" s="11">
        <f t="shared" si="16"/>
        <v>0</v>
      </c>
      <c r="E54" s="6">
        <f t="shared" si="17"/>
        <v>0</v>
      </c>
      <c r="F54" s="28"/>
      <c r="G54" s="93">
        <v>0</v>
      </c>
      <c r="H54" s="92">
        <f t="shared" si="18"/>
        <v>0</v>
      </c>
      <c r="I54" s="28"/>
      <c r="J54" s="93">
        <v>0</v>
      </c>
      <c r="K54" s="92">
        <f t="shared" si="19"/>
        <v>0</v>
      </c>
      <c r="L54" s="28"/>
      <c r="M54" s="93">
        <v>0</v>
      </c>
      <c r="N54" s="92">
        <v>0</v>
      </c>
      <c r="O54" s="28"/>
    </row>
    <row r="55" spans="1:15" ht="10" customHeight="1" x14ac:dyDescent="0.35">
      <c r="A55" s="1"/>
      <c r="B55" s="9"/>
      <c r="C55" s="9"/>
      <c r="D55" s="8"/>
      <c r="E55" s="8"/>
      <c r="F55" s="9"/>
      <c r="G55" s="8"/>
      <c r="H55" s="8"/>
      <c r="I55" s="9"/>
      <c r="J55" s="8"/>
      <c r="K55" s="8"/>
      <c r="L55" s="9"/>
      <c r="M55" s="8"/>
      <c r="N55" s="8"/>
      <c r="O55" s="9"/>
    </row>
    <row r="56" spans="1:15" ht="15" customHeight="1" x14ac:dyDescent="0.35">
      <c r="A56" s="1"/>
      <c r="B56" s="65" t="s">
        <v>191</v>
      </c>
      <c r="C56" s="64"/>
      <c r="D56" s="68">
        <f>SUM(D57:D65)</f>
        <v>3</v>
      </c>
      <c r="E56" s="67">
        <f>D56/D12</f>
        <v>2.5210084033613446E-2</v>
      </c>
      <c r="F56" s="64"/>
      <c r="G56" s="68">
        <f>SUM(G57:G65)</f>
        <v>3</v>
      </c>
      <c r="H56" s="67">
        <f>G56/G12</f>
        <v>2.8846153846153848E-2</v>
      </c>
      <c r="I56" s="64"/>
      <c r="J56" s="68">
        <f>SUM(J57:J65)</f>
        <v>0</v>
      </c>
      <c r="K56" s="67">
        <f>J56/J12</f>
        <v>0</v>
      </c>
      <c r="L56" s="64"/>
      <c r="M56" s="68">
        <f>SUM(M57:M65)</f>
        <v>0</v>
      </c>
      <c r="N56" s="67">
        <f>M56/M12</f>
        <v>0</v>
      </c>
      <c r="O56" s="64"/>
    </row>
    <row r="57" spans="1:15" x14ac:dyDescent="0.35">
      <c r="A57" s="1"/>
      <c r="B57" s="44" t="s">
        <v>182</v>
      </c>
      <c r="C57" s="28"/>
      <c r="D57" s="41">
        <f>SUM(G57,J57,M57)</f>
        <v>0</v>
      </c>
      <c r="E57" s="6">
        <f>D57/$D$56</f>
        <v>0</v>
      </c>
      <c r="F57" s="28"/>
      <c r="G57" s="93">
        <v>0</v>
      </c>
      <c r="H57" s="92">
        <f>G57/$G$56</f>
        <v>0</v>
      </c>
      <c r="I57" s="28"/>
      <c r="J57" s="93">
        <v>0</v>
      </c>
      <c r="K57" s="92" t="str">
        <f>IFERROR(J57/$M$56, "0.0%")</f>
        <v>0.0%</v>
      </c>
      <c r="L57" s="28"/>
      <c r="M57" s="93">
        <v>0</v>
      </c>
      <c r="N57" s="92" t="str">
        <f>IFERROR(M57/$M$56, "0.0%")</f>
        <v>0.0%</v>
      </c>
      <c r="O57" s="28"/>
    </row>
    <row r="58" spans="1:15" x14ac:dyDescent="0.35">
      <c r="A58" s="1"/>
      <c r="B58" s="83" t="s">
        <v>56</v>
      </c>
      <c r="C58" s="28"/>
      <c r="D58" s="12">
        <f t="shared" ref="D58:D65" si="20">SUM(G58,J58,M58)</f>
        <v>0</v>
      </c>
      <c r="E58" s="7">
        <f t="shared" ref="E58:E65" si="21">D58/$D$56</f>
        <v>0</v>
      </c>
      <c r="F58" s="28"/>
      <c r="G58" s="12">
        <v>0</v>
      </c>
      <c r="H58" s="7">
        <f t="shared" ref="H58:H65" si="22">G58/$G$56</f>
        <v>0</v>
      </c>
      <c r="I58" s="28"/>
      <c r="J58" s="12">
        <v>0</v>
      </c>
      <c r="K58" s="7">
        <v>0</v>
      </c>
      <c r="L58" s="28"/>
      <c r="M58" s="12">
        <v>0</v>
      </c>
      <c r="N58" s="7">
        <v>0</v>
      </c>
      <c r="O58" s="28"/>
    </row>
    <row r="59" spans="1:15" x14ac:dyDescent="0.35">
      <c r="A59" s="1"/>
      <c r="B59" s="44" t="s">
        <v>55</v>
      </c>
      <c r="C59" s="28"/>
      <c r="D59" s="11">
        <f t="shared" si="20"/>
        <v>0</v>
      </c>
      <c r="E59" s="6">
        <f t="shared" si="21"/>
        <v>0</v>
      </c>
      <c r="F59" s="28"/>
      <c r="G59" s="93">
        <v>0</v>
      </c>
      <c r="H59" s="92">
        <f t="shared" si="22"/>
        <v>0</v>
      </c>
      <c r="I59" s="28"/>
      <c r="J59" s="93">
        <v>0</v>
      </c>
      <c r="K59" s="92">
        <v>0</v>
      </c>
      <c r="L59" s="28"/>
      <c r="M59" s="93">
        <v>0</v>
      </c>
      <c r="N59" s="92">
        <v>0</v>
      </c>
      <c r="O59" s="28"/>
    </row>
    <row r="60" spans="1:15" x14ac:dyDescent="0.35">
      <c r="A60" s="1"/>
      <c r="B60" s="83" t="s">
        <v>54</v>
      </c>
      <c r="C60" s="28"/>
      <c r="D60" s="12">
        <f t="shared" si="20"/>
        <v>1</v>
      </c>
      <c r="E60" s="7">
        <f t="shared" si="21"/>
        <v>0.33333333333333331</v>
      </c>
      <c r="F60" s="28"/>
      <c r="G60" s="12">
        <v>1</v>
      </c>
      <c r="H60" s="7">
        <f t="shared" si="22"/>
        <v>0.33333333333333331</v>
      </c>
      <c r="I60" s="28"/>
      <c r="J60" s="12">
        <v>0</v>
      </c>
      <c r="K60" s="7">
        <v>0</v>
      </c>
      <c r="L60" s="28"/>
      <c r="M60" s="12">
        <v>0</v>
      </c>
      <c r="N60" s="7">
        <v>0</v>
      </c>
      <c r="O60" s="28"/>
    </row>
    <row r="61" spans="1:15" x14ac:dyDescent="0.35">
      <c r="A61" s="1"/>
      <c r="B61" s="44" t="s">
        <v>53</v>
      </c>
      <c r="C61" s="28"/>
      <c r="D61" s="11">
        <f t="shared" si="20"/>
        <v>0</v>
      </c>
      <c r="E61" s="6">
        <f t="shared" si="21"/>
        <v>0</v>
      </c>
      <c r="F61" s="28"/>
      <c r="G61" s="93">
        <v>0</v>
      </c>
      <c r="H61" s="92">
        <f t="shared" si="22"/>
        <v>0</v>
      </c>
      <c r="I61" s="28"/>
      <c r="J61" s="93">
        <v>0</v>
      </c>
      <c r="K61" s="92">
        <v>0</v>
      </c>
      <c r="L61" s="28"/>
      <c r="M61" s="93">
        <v>0</v>
      </c>
      <c r="N61" s="92">
        <v>0</v>
      </c>
      <c r="O61" s="28"/>
    </row>
    <row r="62" spans="1:15" x14ac:dyDescent="0.35">
      <c r="A62" s="1"/>
      <c r="B62" s="83" t="s">
        <v>52</v>
      </c>
      <c r="C62" s="28"/>
      <c r="D62" s="12">
        <f t="shared" si="20"/>
        <v>1</v>
      </c>
      <c r="E62" s="7">
        <f t="shared" si="21"/>
        <v>0.33333333333333331</v>
      </c>
      <c r="F62" s="28"/>
      <c r="G62" s="12">
        <v>1</v>
      </c>
      <c r="H62" s="7">
        <f t="shared" si="22"/>
        <v>0.33333333333333331</v>
      </c>
      <c r="I62" s="28"/>
      <c r="J62" s="12">
        <v>0</v>
      </c>
      <c r="K62" s="7">
        <v>0</v>
      </c>
      <c r="L62" s="28"/>
      <c r="M62" s="12">
        <v>0</v>
      </c>
      <c r="N62" s="7">
        <v>0</v>
      </c>
      <c r="O62" s="28"/>
    </row>
    <row r="63" spans="1:15" x14ac:dyDescent="0.35">
      <c r="A63" s="1"/>
      <c r="B63" s="44" t="s">
        <v>51</v>
      </c>
      <c r="C63" s="28"/>
      <c r="D63" s="11">
        <f t="shared" si="20"/>
        <v>1</v>
      </c>
      <c r="E63" s="6">
        <f t="shared" si="21"/>
        <v>0.33333333333333331</v>
      </c>
      <c r="F63" s="28"/>
      <c r="G63" s="93">
        <v>1</v>
      </c>
      <c r="H63" s="92">
        <f t="shared" si="22"/>
        <v>0.33333333333333331</v>
      </c>
      <c r="I63" s="28"/>
      <c r="J63" s="93">
        <v>0</v>
      </c>
      <c r="K63" s="92">
        <v>0</v>
      </c>
      <c r="L63" s="28"/>
      <c r="M63" s="93">
        <v>0</v>
      </c>
      <c r="N63" s="92">
        <v>0</v>
      </c>
      <c r="O63" s="28"/>
    </row>
    <row r="64" spans="1:15" x14ac:dyDescent="0.35">
      <c r="A64" s="1"/>
      <c r="B64" s="83" t="s">
        <v>50</v>
      </c>
      <c r="C64" s="28"/>
      <c r="D64" s="12">
        <f t="shared" si="20"/>
        <v>0</v>
      </c>
      <c r="E64" s="7">
        <f t="shared" si="21"/>
        <v>0</v>
      </c>
      <c r="F64" s="28"/>
      <c r="G64" s="12">
        <v>0</v>
      </c>
      <c r="H64" s="7">
        <f t="shared" si="22"/>
        <v>0</v>
      </c>
      <c r="I64" s="28"/>
      <c r="J64" s="12">
        <v>0</v>
      </c>
      <c r="K64" s="7">
        <v>0</v>
      </c>
      <c r="L64" s="28"/>
      <c r="M64" s="12">
        <v>0</v>
      </c>
      <c r="N64" s="7">
        <v>0</v>
      </c>
      <c r="O64" s="28"/>
    </row>
    <row r="65" spans="1:15" x14ac:dyDescent="0.35">
      <c r="A65" s="1"/>
      <c r="B65" s="44" t="s">
        <v>183</v>
      </c>
      <c r="C65" s="28"/>
      <c r="D65" s="11">
        <f t="shared" si="20"/>
        <v>0</v>
      </c>
      <c r="E65" s="6">
        <f t="shared" si="21"/>
        <v>0</v>
      </c>
      <c r="F65" s="28"/>
      <c r="G65" s="93">
        <v>0</v>
      </c>
      <c r="H65" s="92">
        <f t="shared" si="22"/>
        <v>0</v>
      </c>
      <c r="I65" s="28"/>
      <c r="J65" s="93">
        <v>0</v>
      </c>
      <c r="K65" s="92">
        <v>0</v>
      </c>
      <c r="L65" s="28"/>
      <c r="M65" s="93">
        <v>0</v>
      </c>
      <c r="N65" s="92">
        <v>0</v>
      </c>
      <c r="O65" s="28"/>
    </row>
    <row r="66" spans="1:15" ht="10" customHeight="1" x14ac:dyDescent="0.35">
      <c r="A66" s="1"/>
      <c r="B66" s="9"/>
      <c r="C66" s="9"/>
      <c r="D66" s="8"/>
      <c r="E66" s="8"/>
      <c r="F66" s="9"/>
      <c r="G66" s="8"/>
      <c r="H66" s="8"/>
      <c r="I66" s="9"/>
      <c r="J66" s="8"/>
      <c r="K66" s="8"/>
      <c r="L66" s="9"/>
      <c r="M66" s="8"/>
      <c r="N66" s="8"/>
      <c r="O66" s="9"/>
    </row>
    <row r="67" spans="1:15" ht="15" customHeight="1" x14ac:dyDescent="0.35">
      <c r="A67" s="1"/>
      <c r="B67" s="65" t="s">
        <v>189</v>
      </c>
      <c r="C67" s="64"/>
      <c r="D67" s="68">
        <f>SUM(D68:D76)</f>
        <v>51</v>
      </c>
      <c r="E67" s="67">
        <f>D67/D12</f>
        <v>0.42857142857142855</v>
      </c>
      <c r="F67" s="64"/>
      <c r="G67" s="68">
        <f>SUM(G68:G76)</f>
        <v>41</v>
      </c>
      <c r="H67" s="67">
        <f>G67/G12</f>
        <v>0.39423076923076922</v>
      </c>
      <c r="I67" s="64"/>
      <c r="J67" s="68">
        <f>SUM(J68:J76)</f>
        <v>7</v>
      </c>
      <c r="K67" s="67">
        <f>J67/J12</f>
        <v>0.58333333333333337</v>
      </c>
      <c r="L67" s="64"/>
      <c r="M67" s="68">
        <f>SUM(M68:M76)</f>
        <v>3</v>
      </c>
      <c r="N67" s="67">
        <f>M67/M12</f>
        <v>1</v>
      </c>
      <c r="O67" s="64"/>
    </row>
    <row r="68" spans="1:15" x14ac:dyDescent="0.35">
      <c r="A68" s="1"/>
      <c r="B68" s="44" t="s">
        <v>182</v>
      </c>
      <c r="C68" s="28"/>
      <c r="D68" s="41">
        <f>SUM(G68,J68,M68)</f>
        <v>2</v>
      </c>
      <c r="E68" s="6">
        <f>D68/$D$67</f>
        <v>3.9215686274509803E-2</v>
      </c>
      <c r="F68" s="28"/>
      <c r="G68" s="93">
        <v>1</v>
      </c>
      <c r="H68" s="92">
        <f>G68/$G$67</f>
        <v>2.4390243902439025E-2</v>
      </c>
      <c r="I68" s="28"/>
      <c r="J68" s="91">
        <v>1</v>
      </c>
      <c r="K68" s="92">
        <f>J68/$J$67</f>
        <v>0.14285714285714285</v>
      </c>
      <c r="L68" s="28"/>
      <c r="M68" s="93">
        <v>0</v>
      </c>
      <c r="N68" s="92">
        <f>M68/$M$67</f>
        <v>0</v>
      </c>
      <c r="O68" s="28"/>
    </row>
    <row r="69" spans="1:15" x14ac:dyDescent="0.35">
      <c r="A69" s="1"/>
      <c r="B69" s="83" t="s">
        <v>56</v>
      </c>
      <c r="C69" s="28"/>
      <c r="D69" s="12">
        <f t="shared" ref="D69:D76" si="23">SUM(G69,J69,M69)</f>
        <v>4</v>
      </c>
      <c r="E69" s="7">
        <f t="shared" ref="E69:E76" si="24">D69/$D$67</f>
        <v>7.8431372549019607E-2</v>
      </c>
      <c r="F69" s="28"/>
      <c r="G69" s="12">
        <v>3</v>
      </c>
      <c r="H69" s="7">
        <f t="shared" ref="H69:H76" si="25">G69/$G$67</f>
        <v>7.3170731707317069E-2</v>
      </c>
      <c r="I69" s="28"/>
      <c r="J69" s="12">
        <v>1</v>
      </c>
      <c r="K69" s="7">
        <f t="shared" ref="K69:K76" si="26">J69/$J$67</f>
        <v>0.14285714285714285</v>
      </c>
      <c r="L69" s="28"/>
      <c r="M69" s="12">
        <v>0</v>
      </c>
      <c r="N69" s="7">
        <f t="shared" ref="N69:N76" si="27">M69/$M$67</f>
        <v>0</v>
      </c>
      <c r="O69" s="28"/>
    </row>
    <row r="70" spans="1:15" x14ac:dyDescent="0.35">
      <c r="A70" s="1"/>
      <c r="B70" s="44" t="s">
        <v>55</v>
      </c>
      <c r="C70" s="28"/>
      <c r="D70" s="11">
        <f t="shared" si="23"/>
        <v>8</v>
      </c>
      <c r="E70" s="6">
        <f t="shared" si="24"/>
        <v>0.15686274509803921</v>
      </c>
      <c r="F70" s="28"/>
      <c r="G70" s="93">
        <v>5</v>
      </c>
      <c r="H70" s="92">
        <f t="shared" si="25"/>
        <v>0.12195121951219512</v>
      </c>
      <c r="I70" s="28"/>
      <c r="J70" s="93">
        <v>1</v>
      </c>
      <c r="K70" s="92">
        <f t="shared" si="26"/>
        <v>0.14285714285714285</v>
      </c>
      <c r="L70" s="28"/>
      <c r="M70" s="93">
        <v>2</v>
      </c>
      <c r="N70" s="92">
        <f t="shared" si="27"/>
        <v>0.66666666666666663</v>
      </c>
      <c r="O70" s="28"/>
    </row>
    <row r="71" spans="1:15" x14ac:dyDescent="0.35">
      <c r="A71" s="1"/>
      <c r="B71" s="83" t="s">
        <v>54</v>
      </c>
      <c r="C71" s="28"/>
      <c r="D71" s="12">
        <f t="shared" si="23"/>
        <v>6</v>
      </c>
      <c r="E71" s="7">
        <f t="shared" si="24"/>
        <v>0.11764705882352941</v>
      </c>
      <c r="F71" s="28"/>
      <c r="G71" s="12">
        <v>6</v>
      </c>
      <c r="H71" s="7">
        <f t="shared" si="25"/>
        <v>0.14634146341463414</v>
      </c>
      <c r="I71" s="28"/>
      <c r="J71" s="12">
        <v>0</v>
      </c>
      <c r="K71" s="7">
        <f t="shared" si="26"/>
        <v>0</v>
      </c>
      <c r="L71" s="28"/>
      <c r="M71" s="12">
        <v>0</v>
      </c>
      <c r="N71" s="7">
        <f t="shared" si="27"/>
        <v>0</v>
      </c>
      <c r="O71" s="28"/>
    </row>
    <row r="72" spans="1:15" x14ac:dyDescent="0.35">
      <c r="A72" s="1"/>
      <c r="B72" s="44" t="s">
        <v>53</v>
      </c>
      <c r="C72" s="28"/>
      <c r="D72" s="11">
        <f t="shared" si="23"/>
        <v>16</v>
      </c>
      <c r="E72" s="6">
        <f t="shared" si="24"/>
        <v>0.31372549019607843</v>
      </c>
      <c r="F72" s="28"/>
      <c r="G72" s="93">
        <v>16</v>
      </c>
      <c r="H72" s="92">
        <f t="shared" si="25"/>
        <v>0.3902439024390244</v>
      </c>
      <c r="I72" s="28"/>
      <c r="J72" s="93">
        <v>0</v>
      </c>
      <c r="K72" s="92">
        <f t="shared" si="26"/>
        <v>0</v>
      </c>
      <c r="L72" s="28"/>
      <c r="M72" s="93">
        <v>0</v>
      </c>
      <c r="N72" s="92">
        <f t="shared" si="27"/>
        <v>0</v>
      </c>
      <c r="O72" s="28"/>
    </row>
    <row r="73" spans="1:15" x14ac:dyDescent="0.35">
      <c r="A73" s="1"/>
      <c r="B73" s="83" t="s">
        <v>52</v>
      </c>
      <c r="C73" s="28"/>
      <c r="D73" s="12">
        <f t="shared" si="23"/>
        <v>12</v>
      </c>
      <c r="E73" s="7">
        <f t="shared" si="24"/>
        <v>0.23529411764705882</v>
      </c>
      <c r="F73" s="28"/>
      <c r="G73" s="12">
        <v>7</v>
      </c>
      <c r="H73" s="7">
        <f t="shared" si="25"/>
        <v>0.17073170731707318</v>
      </c>
      <c r="I73" s="28"/>
      <c r="J73" s="12">
        <v>4</v>
      </c>
      <c r="K73" s="7">
        <f t="shared" si="26"/>
        <v>0.5714285714285714</v>
      </c>
      <c r="L73" s="28"/>
      <c r="M73" s="12">
        <v>1</v>
      </c>
      <c r="N73" s="7">
        <f t="shared" si="27"/>
        <v>0.33333333333333331</v>
      </c>
      <c r="O73" s="28"/>
    </row>
    <row r="74" spans="1:15" x14ac:dyDescent="0.35">
      <c r="A74" s="1"/>
      <c r="B74" s="44" t="s">
        <v>51</v>
      </c>
      <c r="C74" s="28"/>
      <c r="D74" s="11">
        <f t="shared" si="23"/>
        <v>3</v>
      </c>
      <c r="E74" s="6">
        <f t="shared" si="24"/>
        <v>5.8823529411764705E-2</v>
      </c>
      <c r="F74" s="28"/>
      <c r="G74" s="93">
        <v>3</v>
      </c>
      <c r="H74" s="92">
        <f t="shared" si="25"/>
        <v>7.3170731707317069E-2</v>
      </c>
      <c r="I74" s="28"/>
      <c r="J74" s="93">
        <v>0</v>
      </c>
      <c r="K74" s="92">
        <f t="shared" si="26"/>
        <v>0</v>
      </c>
      <c r="L74" s="28"/>
      <c r="M74" s="93">
        <v>0</v>
      </c>
      <c r="N74" s="92">
        <f t="shared" si="27"/>
        <v>0</v>
      </c>
      <c r="O74" s="28"/>
    </row>
    <row r="75" spans="1:15" x14ac:dyDescent="0.35">
      <c r="A75" s="1"/>
      <c r="B75" s="83" t="s">
        <v>50</v>
      </c>
      <c r="C75" s="28"/>
      <c r="D75" s="12">
        <f t="shared" si="23"/>
        <v>0</v>
      </c>
      <c r="E75" s="7">
        <f t="shared" si="24"/>
        <v>0</v>
      </c>
      <c r="F75" s="28"/>
      <c r="G75" s="12">
        <v>0</v>
      </c>
      <c r="H75" s="7">
        <f t="shared" si="25"/>
        <v>0</v>
      </c>
      <c r="I75" s="28"/>
      <c r="J75" s="12">
        <v>0</v>
      </c>
      <c r="K75" s="7">
        <f t="shared" si="26"/>
        <v>0</v>
      </c>
      <c r="L75" s="28"/>
      <c r="M75" s="12">
        <v>0</v>
      </c>
      <c r="N75" s="7">
        <f t="shared" si="27"/>
        <v>0</v>
      </c>
      <c r="O75" s="28"/>
    </row>
    <row r="76" spans="1:15" ht="15" thickBot="1" x14ac:dyDescent="0.4">
      <c r="A76" s="1"/>
      <c r="B76" s="63" t="s">
        <v>183</v>
      </c>
      <c r="C76" s="28"/>
      <c r="D76" s="45">
        <f t="shared" si="23"/>
        <v>0</v>
      </c>
      <c r="E76" s="19">
        <f t="shared" si="24"/>
        <v>0</v>
      </c>
      <c r="F76" s="28"/>
      <c r="G76" s="94">
        <v>0</v>
      </c>
      <c r="H76" s="95">
        <f t="shared" si="25"/>
        <v>0</v>
      </c>
      <c r="I76" s="28"/>
      <c r="J76" s="94">
        <v>0</v>
      </c>
      <c r="K76" s="95">
        <f t="shared" si="26"/>
        <v>0</v>
      </c>
      <c r="L76" s="28"/>
      <c r="M76" s="94">
        <v>0</v>
      </c>
      <c r="N76" s="95">
        <f t="shared" si="27"/>
        <v>0</v>
      </c>
      <c r="O76" s="28"/>
    </row>
    <row r="77" spans="1:15" s="1" customFormat="1" ht="12" customHeight="1" thickTop="1" x14ac:dyDescent="0.25">
      <c r="D77" s="79"/>
      <c r="F77" s="79"/>
      <c r="H77" s="79"/>
      <c r="I77" s="80"/>
      <c r="J77" s="80"/>
      <c r="K77" s="79"/>
      <c r="L77" s="79"/>
      <c r="M77" s="80"/>
      <c r="N77" s="80"/>
      <c r="O77" s="79"/>
    </row>
    <row r="78" spans="1:15" s="1" customFormat="1" ht="24" customHeight="1" x14ac:dyDescent="0.25">
      <c r="B78" s="471" t="s">
        <v>203</v>
      </c>
      <c r="C78" s="471"/>
      <c r="D78" s="471"/>
      <c r="E78" s="471"/>
      <c r="F78" s="96"/>
      <c r="G78" s="96"/>
      <c r="H78" s="96"/>
      <c r="I78" s="96"/>
      <c r="J78" s="96"/>
      <c r="K78" s="96"/>
      <c r="L78" s="96"/>
      <c r="M78" s="96"/>
      <c r="N78" s="96"/>
      <c r="O78" s="96"/>
    </row>
    <row r="79" spans="1:15" s="1" customFormat="1" ht="12" customHeight="1" x14ac:dyDescent="0.25">
      <c r="B79" s="81" t="s">
        <v>46</v>
      </c>
      <c r="D79" s="82"/>
      <c r="F79" s="82"/>
      <c r="H79" s="81"/>
      <c r="I79" s="81"/>
      <c r="K79" s="81"/>
      <c r="L79" s="81"/>
      <c r="M79" s="81"/>
      <c r="O79" s="82"/>
    </row>
    <row r="80" spans="1:15" s="1" customFormat="1" ht="12" customHeight="1" x14ac:dyDescent="0.25">
      <c r="B80" s="81" t="s">
        <v>47</v>
      </c>
      <c r="D80" s="82"/>
      <c r="F80" s="82"/>
      <c r="H80" s="81"/>
      <c r="I80" s="81"/>
      <c r="K80" s="81"/>
      <c r="L80" s="81"/>
      <c r="M80" s="81"/>
      <c r="O80" s="82"/>
    </row>
    <row r="81" spans="2:15" s="1" customFormat="1" ht="24" customHeight="1" x14ac:dyDescent="0.25">
      <c r="B81" s="472" t="s">
        <v>58</v>
      </c>
      <c r="C81" s="472"/>
      <c r="D81" s="472"/>
      <c r="E81" s="472"/>
      <c r="F81" s="82"/>
      <c r="H81" s="81"/>
      <c r="I81" s="81"/>
      <c r="K81" s="81"/>
      <c r="L81" s="81"/>
      <c r="M81" s="81"/>
      <c r="O81" s="82"/>
    </row>
    <row r="82" spans="2:15" s="1" customFormat="1" ht="12" customHeight="1" x14ac:dyDescent="0.25">
      <c r="B82" s="472"/>
      <c r="C82" s="472"/>
      <c r="D82" s="472"/>
      <c r="E82" s="472"/>
      <c r="F82" s="82"/>
      <c r="H82" s="81"/>
      <c r="I82" s="81"/>
      <c r="K82" s="81"/>
      <c r="L82" s="81"/>
      <c r="M82" s="81"/>
      <c r="O82" s="82"/>
    </row>
    <row r="83" spans="2:15" s="1" customFormat="1" ht="12" customHeight="1" x14ac:dyDescent="0.25">
      <c r="B83" s="82"/>
      <c r="D83" s="82"/>
      <c r="F83" s="82"/>
      <c r="H83" s="82"/>
      <c r="I83" s="82"/>
      <c r="J83" s="82"/>
      <c r="K83" s="82"/>
      <c r="L83" s="82"/>
      <c r="M83" s="82"/>
      <c r="N83" s="82"/>
      <c r="O83" s="82"/>
    </row>
    <row r="84" spans="2:15" s="1" customFormat="1" ht="12" customHeight="1" x14ac:dyDescent="0.25">
      <c r="B84" s="473" t="s">
        <v>335</v>
      </c>
      <c r="C84" s="473"/>
      <c r="D84" s="473"/>
      <c r="E84" s="473"/>
      <c r="F84" s="473"/>
      <c r="G84" s="473"/>
      <c r="H84" s="473"/>
      <c r="I84" s="473"/>
      <c r="J84" s="473"/>
      <c r="K84" s="473"/>
      <c r="L84" s="473"/>
      <c r="M84" s="473"/>
      <c r="N84" s="473"/>
      <c r="O84" s="473"/>
    </row>
  </sheetData>
  <customSheetViews>
    <customSheetView guid="{2806289E-E2A8-4B9B-A15C-380DC7171E03}" showGridLines="0" view="pageLayout" topLeftCell="A49">
      <rowBreaks count="2" manualBreakCount="2">
        <brk id="34" max="16383" man="1"/>
        <brk id="56" max="16383" man="1"/>
      </rowBreaks>
      <pageMargins left="0.75" right="0.75" top="0.75" bottom="0.75" header="0.5" footer="0.5"/>
      <pageSetup pageOrder="overThenDown" orientation="landscape" r:id="rId1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  <customSheetView guid="{F3B5803E-F644-4017-98FB-3DB746882656}" showGridLines="0" view="pageLayout" topLeftCell="A57">
      <selection activeCell="D38" sqref="D38"/>
      <rowBreaks count="2" manualBreakCount="2">
        <brk id="34" max="16383" man="1"/>
        <brk id="56" max="16383" man="1"/>
      </rowBreaks>
      <pageMargins left="0.75" right="0.75" top="0.75" bottom="0.75" header="0.5" footer="0.5"/>
      <pageSetup pageOrder="overThenDown" orientation="landscape" r:id="rId2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</customSheetViews>
  <mergeCells count="14">
    <mergeCell ref="B82:E82"/>
    <mergeCell ref="B78:E78"/>
    <mergeCell ref="B81:E81"/>
    <mergeCell ref="B84:O84"/>
    <mergeCell ref="G9:H9"/>
    <mergeCell ref="J9:K9"/>
    <mergeCell ref="M9:N9"/>
    <mergeCell ref="D8:E8"/>
    <mergeCell ref="G6:N6"/>
    <mergeCell ref="B3:E6"/>
    <mergeCell ref="D9:E9"/>
    <mergeCell ref="G8:H8"/>
    <mergeCell ref="J8:K8"/>
    <mergeCell ref="M8:N8"/>
  </mergeCells>
  <hyperlinks>
    <hyperlink ref="B2" location="ToC!A1" display="Table of Contents" xr:uid="{D22EE93A-3BB2-4548-8A72-754A3341535D}"/>
  </hyperlinks>
  <pageMargins left="0.75" right="0.75" top="0.75" bottom="0.75" header="0.5" footer="0.5"/>
  <pageSetup pageOrder="overThenDown" orientation="landscape" r:id="rId3"/>
  <headerFooter>
    <oddHeader>&amp;L&amp;"Arial,Italic"&amp;10ADEA Survey of Allied Dental Program Directors, 2018 Summary and Results</oddHeader>
    <oddFooter>&amp;L&amp;"Arial,Regular"&amp;10July 2019</oddFooter>
  </headerFooter>
  <rowBreaks count="2" manualBreakCount="2">
    <brk id="44" max="16383" man="1"/>
    <brk id="6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51"/>
  <sheetViews>
    <sheetView showGridLines="0" zoomScaleNormal="100" workbookViewId="0"/>
  </sheetViews>
  <sheetFormatPr defaultColWidth="8.7265625" defaultRowHeight="15" customHeight="1" x14ac:dyDescent="0.25"/>
  <cols>
    <col min="1" max="1" width="2.26953125" style="1" customWidth="1"/>
    <col min="2" max="2" width="41.26953125" style="1" customWidth="1"/>
    <col min="3" max="3" width="2" style="120" customWidth="1"/>
    <col min="4" max="5" width="8.7265625" style="1" customWidth="1"/>
    <col min="6" max="6" width="1.453125" style="120" customWidth="1"/>
    <col min="7" max="8" width="8.7265625" style="2" customWidth="1"/>
    <col min="9" max="9" width="1.453125" style="120" customWidth="1"/>
    <col min="10" max="11" width="8.7265625" style="2" customWidth="1"/>
    <col min="12" max="12" width="1.7265625" style="120" customWidth="1"/>
    <col min="13" max="14" width="8.7265625" style="2" customWidth="1"/>
    <col min="15" max="16" width="8.7265625" style="1"/>
    <col min="17" max="17" width="40.81640625" style="122" customWidth="1"/>
    <col min="18" max="30" width="8.7265625" style="122"/>
    <col min="31" max="231" width="8.7265625" style="1"/>
    <col min="232" max="232" width="28.81640625" style="1" customWidth="1"/>
    <col min="233" max="233" width="24.7265625" style="1" customWidth="1"/>
    <col min="234" max="234" width="22.7265625" style="1" customWidth="1"/>
    <col min="235" max="235" width="8.7265625" style="1"/>
    <col min="236" max="236" width="17.453125" style="1" customWidth="1"/>
    <col min="237" max="237" width="8.7265625" style="1"/>
    <col min="238" max="238" width="14.7265625" style="1" bestFit="1" customWidth="1"/>
    <col min="239" max="487" width="8.7265625" style="1"/>
    <col min="488" max="488" width="28.81640625" style="1" customWidth="1"/>
    <col min="489" max="489" width="24.7265625" style="1" customWidth="1"/>
    <col min="490" max="490" width="22.7265625" style="1" customWidth="1"/>
    <col min="491" max="491" width="8.7265625" style="1"/>
    <col min="492" max="492" width="17.453125" style="1" customWidth="1"/>
    <col min="493" max="493" width="8.7265625" style="1"/>
    <col min="494" max="494" width="14.7265625" style="1" bestFit="1" customWidth="1"/>
    <col min="495" max="743" width="8.7265625" style="1"/>
    <col min="744" max="744" width="28.81640625" style="1" customWidth="1"/>
    <col min="745" max="745" width="24.7265625" style="1" customWidth="1"/>
    <col min="746" max="746" width="22.7265625" style="1" customWidth="1"/>
    <col min="747" max="747" width="8.7265625" style="1"/>
    <col min="748" max="748" width="17.453125" style="1" customWidth="1"/>
    <col min="749" max="749" width="8.7265625" style="1"/>
    <col min="750" max="750" width="14.7265625" style="1" bestFit="1" customWidth="1"/>
    <col min="751" max="999" width="8.7265625" style="1"/>
    <col min="1000" max="1000" width="28.81640625" style="1" customWidth="1"/>
    <col min="1001" max="1001" width="24.7265625" style="1" customWidth="1"/>
    <col min="1002" max="1002" width="22.7265625" style="1" customWidth="1"/>
    <col min="1003" max="1003" width="8.7265625" style="1"/>
    <col min="1004" max="1004" width="17.453125" style="1" customWidth="1"/>
    <col min="1005" max="1005" width="8.7265625" style="1"/>
    <col min="1006" max="1006" width="14.7265625" style="1" bestFit="1" customWidth="1"/>
    <col min="1007" max="1255" width="8.7265625" style="1"/>
    <col min="1256" max="1256" width="28.81640625" style="1" customWidth="1"/>
    <col min="1257" max="1257" width="24.7265625" style="1" customWidth="1"/>
    <col min="1258" max="1258" width="22.7265625" style="1" customWidth="1"/>
    <col min="1259" max="1259" width="8.7265625" style="1"/>
    <col min="1260" max="1260" width="17.453125" style="1" customWidth="1"/>
    <col min="1261" max="1261" width="8.7265625" style="1"/>
    <col min="1262" max="1262" width="14.7265625" style="1" bestFit="1" customWidth="1"/>
    <col min="1263" max="1511" width="8.7265625" style="1"/>
    <col min="1512" max="1512" width="28.81640625" style="1" customWidth="1"/>
    <col min="1513" max="1513" width="24.7265625" style="1" customWidth="1"/>
    <col min="1514" max="1514" width="22.7265625" style="1" customWidth="1"/>
    <col min="1515" max="1515" width="8.7265625" style="1"/>
    <col min="1516" max="1516" width="17.453125" style="1" customWidth="1"/>
    <col min="1517" max="1517" width="8.7265625" style="1"/>
    <col min="1518" max="1518" width="14.7265625" style="1" bestFit="1" customWidth="1"/>
    <col min="1519" max="1767" width="8.7265625" style="1"/>
    <col min="1768" max="1768" width="28.81640625" style="1" customWidth="1"/>
    <col min="1769" max="1769" width="24.7265625" style="1" customWidth="1"/>
    <col min="1770" max="1770" width="22.7265625" style="1" customWidth="1"/>
    <col min="1771" max="1771" width="8.7265625" style="1"/>
    <col min="1772" max="1772" width="17.453125" style="1" customWidth="1"/>
    <col min="1773" max="1773" width="8.7265625" style="1"/>
    <col min="1774" max="1774" width="14.7265625" style="1" bestFit="1" customWidth="1"/>
    <col min="1775" max="2023" width="8.7265625" style="1"/>
    <col min="2024" max="2024" width="28.81640625" style="1" customWidth="1"/>
    <col min="2025" max="2025" width="24.7265625" style="1" customWidth="1"/>
    <col min="2026" max="2026" width="22.7265625" style="1" customWidth="1"/>
    <col min="2027" max="2027" width="8.7265625" style="1"/>
    <col min="2028" max="2028" width="17.453125" style="1" customWidth="1"/>
    <col min="2029" max="2029" width="8.7265625" style="1"/>
    <col min="2030" max="2030" width="14.7265625" style="1" bestFit="1" customWidth="1"/>
    <col min="2031" max="2279" width="8.7265625" style="1"/>
    <col min="2280" max="2280" width="28.81640625" style="1" customWidth="1"/>
    <col min="2281" max="2281" width="24.7265625" style="1" customWidth="1"/>
    <col min="2282" max="2282" width="22.7265625" style="1" customWidth="1"/>
    <col min="2283" max="2283" width="8.7265625" style="1"/>
    <col min="2284" max="2284" width="17.453125" style="1" customWidth="1"/>
    <col min="2285" max="2285" width="8.7265625" style="1"/>
    <col min="2286" max="2286" width="14.7265625" style="1" bestFit="1" customWidth="1"/>
    <col min="2287" max="2535" width="8.7265625" style="1"/>
    <col min="2536" max="2536" width="28.81640625" style="1" customWidth="1"/>
    <col min="2537" max="2537" width="24.7265625" style="1" customWidth="1"/>
    <col min="2538" max="2538" width="22.7265625" style="1" customWidth="1"/>
    <col min="2539" max="2539" width="8.7265625" style="1"/>
    <col min="2540" max="2540" width="17.453125" style="1" customWidth="1"/>
    <col min="2541" max="2541" width="8.7265625" style="1"/>
    <col min="2542" max="2542" width="14.7265625" style="1" bestFit="1" customWidth="1"/>
    <col min="2543" max="2791" width="8.7265625" style="1"/>
    <col min="2792" max="2792" width="28.81640625" style="1" customWidth="1"/>
    <col min="2793" max="2793" width="24.7265625" style="1" customWidth="1"/>
    <col min="2794" max="2794" width="22.7265625" style="1" customWidth="1"/>
    <col min="2795" max="2795" width="8.7265625" style="1"/>
    <col min="2796" max="2796" width="17.453125" style="1" customWidth="1"/>
    <col min="2797" max="2797" width="8.7265625" style="1"/>
    <col min="2798" max="2798" width="14.7265625" style="1" bestFit="1" customWidth="1"/>
    <col min="2799" max="3047" width="8.7265625" style="1"/>
    <col min="3048" max="3048" width="28.81640625" style="1" customWidth="1"/>
    <col min="3049" max="3049" width="24.7265625" style="1" customWidth="1"/>
    <col min="3050" max="3050" width="22.7265625" style="1" customWidth="1"/>
    <col min="3051" max="3051" width="8.7265625" style="1"/>
    <col min="3052" max="3052" width="17.453125" style="1" customWidth="1"/>
    <col min="3053" max="3053" width="8.7265625" style="1"/>
    <col min="3054" max="3054" width="14.7265625" style="1" bestFit="1" customWidth="1"/>
    <col min="3055" max="3303" width="8.7265625" style="1"/>
    <col min="3304" max="3304" width="28.81640625" style="1" customWidth="1"/>
    <col min="3305" max="3305" width="24.7265625" style="1" customWidth="1"/>
    <col min="3306" max="3306" width="22.7265625" style="1" customWidth="1"/>
    <col min="3307" max="3307" width="8.7265625" style="1"/>
    <col min="3308" max="3308" width="17.453125" style="1" customWidth="1"/>
    <col min="3309" max="3309" width="8.7265625" style="1"/>
    <col min="3310" max="3310" width="14.7265625" style="1" bestFit="1" customWidth="1"/>
    <col min="3311" max="3559" width="8.7265625" style="1"/>
    <col min="3560" max="3560" width="28.81640625" style="1" customWidth="1"/>
    <col min="3561" max="3561" width="24.7265625" style="1" customWidth="1"/>
    <col min="3562" max="3562" width="22.7265625" style="1" customWidth="1"/>
    <col min="3563" max="3563" width="8.7265625" style="1"/>
    <col min="3564" max="3564" width="17.453125" style="1" customWidth="1"/>
    <col min="3565" max="3565" width="8.7265625" style="1"/>
    <col min="3566" max="3566" width="14.7265625" style="1" bestFit="1" customWidth="1"/>
    <col min="3567" max="3815" width="8.7265625" style="1"/>
    <col min="3816" max="3816" width="28.81640625" style="1" customWidth="1"/>
    <col min="3817" max="3817" width="24.7265625" style="1" customWidth="1"/>
    <col min="3818" max="3818" width="22.7265625" style="1" customWidth="1"/>
    <col min="3819" max="3819" width="8.7265625" style="1"/>
    <col min="3820" max="3820" width="17.453125" style="1" customWidth="1"/>
    <col min="3821" max="3821" width="8.7265625" style="1"/>
    <col min="3822" max="3822" width="14.7265625" style="1" bestFit="1" customWidth="1"/>
    <col min="3823" max="4071" width="8.7265625" style="1"/>
    <col min="4072" max="4072" width="28.81640625" style="1" customWidth="1"/>
    <col min="4073" max="4073" width="24.7265625" style="1" customWidth="1"/>
    <col min="4074" max="4074" width="22.7265625" style="1" customWidth="1"/>
    <col min="4075" max="4075" width="8.7265625" style="1"/>
    <col min="4076" max="4076" width="17.453125" style="1" customWidth="1"/>
    <col min="4077" max="4077" width="8.7265625" style="1"/>
    <col min="4078" max="4078" width="14.7265625" style="1" bestFit="1" customWidth="1"/>
    <col min="4079" max="4327" width="8.7265625" style="1"/>
    <col min="4328" max="4328" width="28.81640625" style="1" customWidth="1"/>
    <col min="4329" max="4329" width="24.7265625" style="1" customWidth="1"/>
    <col min="4330" max="4330" width="22.7265625" style="1" customWidth="1"/>
    <col min="4331" max="4331" width="8.7265625" style="1"/>
    <col min="4332" max="4332" width="17.453125" style="1" customWidth="1"/>
    <col min="4333" max="4333" width="8.7265625" style="1"/>
    <col min="4334" max="4334" width="14.7265625" style="1" bestFit="1" customWidth="1"/>
    <col min="4335" max="4583" width="8.7265625" style="1"/>
    <col min="4584" max="4584" width="28.81640625" style="1" customWidth="1"/>
    <col min="4585" max="4585" width="24.7265625" style="1" customWidth="1"/>
    <col min="4586" max="4586" width="22.7265625" style="1" customWidth="1"/>
    <col min="4587" max="4587" width="8.7265625" style="1"/>
    <col min="4588" max="4588" width="17.453125" style="1" customWidth="1"/>
    <col min="4589" max="4589" width="8.7265625" style="1"/>
    <col min="4590" max="4590" width="14.7265625" style="1" bestFit="1" customWidth="1"/>
    <col min="4591" max="4839" width="8.7265625" style="1"/>
    <col min="4840" max="4840" width="28.81640625" style="1" customWidth="1"/>
    <col min="4841" max="4841" width="24.7265625" style="1" customWidth="1"/>
    <col min="4842" max="4842" width="22.7265625" style="1" customWidth="1"/>
    <col min="4843" max="4843" width="8.7265625" style="1"/>
    <col min="4844" max="4844" width="17.453125" style="1" customWidth="1"/>
    <col min="4845" max="4845" width="8.7265625" style="1"/>
    <col min="4846" max="4846" width="14.7265625" style="1" bestFit="1" customWidth="1"/>
    <col min="4847" max="5095" width="8.7265625" style="1"/>
    <col min="5096" max="5096" width="28.81640625" style="1" customWidth="1"/>
    <col min="5097" max="5097" width="24.7265625" style="1" customWidth="1"/>
    <col min="5098" max="5098" width="22.7265625" style="1" customWidth="1"/>
    <col min="5099" max="5099" width="8.7265625" style="1"/>
    <col min="5100" max="5100" width="17.453125" style="1" customWidth="1"/>
    <col min="5101" max="5101" width="8.7265625" style="1"/>
    <col min="5102" max="5102" width="14.7265625" style="1" bestFit="1" customWidth="1"/>
    <col min="5103" max="5351" width="8.7265625" style="1"/>
    <col min="5352" max="5352" width="28.81640625" style="1" customWidth="1"/>
    <col min="5353" max="5353" width="24.7265625" style="1" customWidth="1"/>
    <col min="5354" max="5354" width="22.7265625" style="1" customWidth="1"/>
    <col min="5355" max="5355" width="8.7265625" style="1"/>
    <col min="5356" max="5356" width="17.453125" style="1" customWidth="1"/>
    <col min="5357" max="5357" width="8.7265625" style="1"/>
    <col min="5358" max="5358" width="14.7265625" style="1" bestFit="1" customWidth="1"/>
    <col min="5359" max="5607" width="8.7265625" style="1"/>
    <col min="5608" max="5608" width="28.81640625" style="1" customWidth="1"/>
    <col min="5609" max="5609" width="24.7265625" style="1" customWidth="1"/>
    <col min="5610" max="5610" width="22.7265625" style="1" customWidth="1"/>
    <col min="5611" max="5611" width="8.7265625" style="1"/>
    <col min="5612" max="5612" width="17.453125" style="1" customWidth="1"/>
    <col min="5613" max="5613" width="8.7265625" style="1"/>
    <col min="5614" max="5614" width="14.7265625" style="1" bestFit="1" customWidth="1"/>
    <col min="5615" max="5863" width="8.7265625" style="1"/>
    <col min="5864" max="5864" width="28.81640625" style="1" customWidth="1"/>
    <col min="5865" max="5865" width="24.7265625" style="1" customWidth="1"/>
    <col min="5866" max="5866" width="22.7265625" style="1" customWidth="1"/>
    <col min="5867" max="5867" width="8.7265625" style="1"/>
    <col min="5868" max="5868" width="17.453125" style="1" customWidth="1"/>
    <col min="5869" max="5869" width="8.7265625" style="1"/>
    <col min="5870" max="5870" width="14.7265625" style="1" bestFit="1" customWidth="1"/>
    <col min="5871" max="6119" width="8.7265625" style="1"/>
    <col min="6120" max="6120" width="28.81640625" style="1" customWidth="1"/>
    <col min="6121" max="6121" width="24.7265625" style="1" customWidth="1"/>
    <col min="6122" max="6122" width="22.7265625" style="1" customWidth="1"/>
    <col min="6123" max="6123" width="8.7265625" style="1"/>
    <col min="6124" max="6124" width="17.453125" style="1" customWidth="1"/>
    <col min="6125" max="6125" width="8.7265625" style="1"/>
    <col min="6126" max="6126" width="14.7265625" style="1" bestFit="1" customWidth="1"/>
    <col min="6127" max="6375" width="8.7265625" style="1"/>
    <col min="6376" max="6376" width="28.81640625" style="1" customWidth="1"/>
    <col min="6377" max="6377" width="24.7265625" style="1" customWidth="1"/>
    <col min="6378" max="6378" width="22.7265625" style="1" customWidth="1"/>
    <col min="6379" max="6379" width="8.7265625" style="1"/>
    <col min="6380" max="6380" width="17.453125" style="1" customWidth="1"/>
    <col min="6381" max="6381" width="8.7265625" style="1"/>
    <col min="6382" max="6382" width="14.7265625" style="1" bestFit="1" customWidth="1"/>
    <col min="6383" max="6631" width="8.7265625" style="1"/>
    <col min="6632" max="6632" width="28.81640625" style="1" customWidth="1"/>
    <col min="6633" max="6633" width="24.7265625" style="1" customWidth="1"/>
    <col min="6634" max="6634" width="22.7265625" style="1" customWidth="1"/>
    <col min="6635" max="6635" width="8.7265625" style="1"/>
    <col min="6636" max="6636" width="17.453125" style="1" customWidth="1"/>
    <col min="6637" max="6637" width="8.7265625" style="1"/>
    <col min="6638" max="6638" width="14.7265625" style="1" bestFit="1" customWidth="1"/>
    <col min="6639" max="6887" width="8.7265625" style="1"/>
    <col min="6888" max="6888" width="28.81640625" style="1" customWidth="1"/>
    <col min="6889" max="6889" width="24.7265625" style="1" customWidth="1"/>
    <col min="6890" max="6890" width="22.7265625" style="1" customWidth="1"/>
    <col min="6891" max="6891" width="8.7265625" style="1"/>
    <col min="6892" max="6892" width="17.453125" style="1" customWidth="1"/>
    <col min="6893" max="6893" width="8.7265625" style="1"/>
    <col min="6894" max="6894" width="14.7265625" style="1" bestFit="1" customWidth="1"/>
    <col min="6895" max="7143" width="8.7265625" style="1"/>
    <col min="7144" max="7144" width="28.81640625" style="1" customWidth="1"/>
    <col min="7145" max="7145" width="24.7265625" style="1" customWidth="1"/>
    <col min="7146" max="7146" width="22.7265625" style="1" customWidth="1"/>
    <col min="7147" max="7147" width="8.7265625" style="1"/>
    <col min="7148" max="7148" width="17.453125" style="1" customWidth="1"/>
    <col min="7149" max="7149" width="8.7265625" style="1"/>
    <col min="7150" max="7150" width="14.7265625" style="1" bestFit="1" customWidth="1"/>
    <col min="7151" max="7399" width="8.7265625" style="1"/>
    <col min="7400" max="7400" width="28.81640625" style="1" customWidth="1"/>
    <col min="7401" max="7401" width="24.7265625" style="1" customWidth="1"/>
    <col min="7402" max="7402" width="22.7265625" style="1" customWidth="1"/>
    <col min="7403" max="7403" width="8.7265625" style="1"/>
    <col min="7404" max="7404" width="17.453125" style="1" customWidth="1"/>
    <col min="7405" max="7405" width="8.7265625" style="1"/>
    <col min="7406" max="7406" width="14.7265625" style="1" bestFit="1" customWidth="1"/>
    <col min="7407" max="7655" width="8.7265625" style="1"/>
    <col min="7656" max="7656" width="28.81640625" style="1" customWidth="1"/>
    <col min="7657" max="7657" width="24.7265625" style="1" customWidth="1"/>
    <col min="7658" max="7658" width="22.7265625" style="1" customWidth="1"/>
    <col min="7659" max="7659" width="8.7265625" style="1"/>
    <col min="7660" max="7660" width="17.453125" style="1" customWidth="1"/>
    <col min="7661" max="7661" width="8.7265625" style="1"/>
    <col min="7662" max="7662" width="14.7265625" style="1" bestFit="1" customWidth="1"/>
    <col min="7663" max="7911" width="8.7265625" style="1"/>
    <col min="7912" max="7912" width="28.81640625" style="1" customWidth="1"/>
    <col min="7913" max="7913" width="24.7265625" style="1" customWidth="1"/>
    <col min="7914" max="7914" width="22.7265625" style="1" customWidth="1"/>
    <col min="7915" max="7915" width="8.7265625" style="1"/>
    <col min="7916" max="7916" width="17.453125" style="1" customWidth="1"/>
    <col min="7917" max="7917" width="8.7265625" style="1"/>
    <col min="7918" max="7918" width="14.7265625" style="1" bestFit="1" customWidth="1"/>
    <col min="7919" max="8167" width="8.7265625" style="1"/>
    <col min="8168" max="8168" width="28.81640625" style="1" customWidth="1"/>
    <col min="8169" max="8169" width="24.7265625" style="1" customWidth="1"/>
    <col min="8170" max="8170" width="22.7265625" style="1" customWidth="1"/>
    <col min="8171" max="8171" width="8.7265625" style="1"/>
    <col min="8172" max="8172" width="17.453125" style="1" customWidth="1"/>
    <col min="8173" max="8173" width="8.7265625" style="1"/>
    <col min="8174" max="8174" width="14.7265625" style="1" bestFit="1" customWidth="1"/>
    <col min="8175" max="8423" width="8.7265625" style="1"/>
    <col min="8424" max="8424" width="28.81640625" style="1" customWidth="1"/>
    <col min="8425" max="8425" width="24.7265625" style="1" customWidth="1"/>
    <col min="8426" max="8426" width="22.7265625" style="1" customWidth="1"/>
    <col min="8427" max="8427" width="8.7265625" style="1"/>
    <col min="8428" max="8428" width="17.453125" style="1" customWidth="1"/>
    <col min="8429" max="8429" width="8.7265625" style="1"/>
    <col min="8430" max="8430" width="14.7265625" style="1" bestFit="1" customWidth="1"/>
    <col min="8431" max="8679" width="8.7265625" style="1"/>
    <col min="8680" max="8680" width="28.81640625" style="1" customWidth="1"/>
    <col min="8681" max="8681" width="24.7265625" style="1" customWidth="1"/>
    <col min="8682" max="8682" width="22.7265625" style="1" customWidth="1"/>
    <col min="8683" max="8683" width="8.7265625" style="1"/>
    <col min="8684" max="8684" width="17.453125" style="1" customWidth="1"/>
    <col min="8685" max="8685" width="8.7265625" style="1"/>
    <col min="8686" max="8686" width="14.7265625" style="1" bestFit="1" customWidth="1"/>
    <col min="8687" max="8935" width="8.7265625" style="1"/>
    <col min="8936" max="8936" width="28.81640625" style="1" customWidth="1"/>
    <col min="8937" max="8937" width="24.7265625" style="1" customWidth="1"/>
    <col min="8938" max="8938" width="22.7265625" style="1" customWidth="1"/>
    <col min="8939" max="8939" width="8.7265625" style="1"/>
    <col min="8940" max="8940" width="17.453125" style="1" customWidth="1"/>
    <col min="8941" max="8941" width="8.7265625" style="1"/>
    <col min="8942" max="8942" width="14.7265625" style="1" bestFit="1" customWidth="1"/>
    <col min="8943" max="9191" width="8.7265625" style="1"/>
    <col min="9192" max="9192" width="28.81640625" style="1" customWidth="1"/>
    <col min="9193" max="9193" width="24.7265625" style="1" customWidth="1"/>
    <col min="9194" max="9194" width="22.7265625" style="1" customWidth="1"/>
    <col min="9195" max="9195" width="8.7265625" style="1"/>
    <col min="9196" max="9196" width="17.453125" style="1" customWidth="1"/>
    <col min="9197" max="9197" width="8.7265625" style="1"/>
    <col min="9198" max="9198" width="14.7265625" style="1" bestFit="1" customWidth="1"/>
    <col min="9199" max="9447" width="8.7265625" style="1"/>
    <col min="9448" max="9448" width="28.81640625" style="1" customWidth="1"/>
    <col min="9449" max="9449" width="24.7265625" style="1" customWidth="1"/>
    <col min="9450" max="9450" width="22.7265625" style="1" customWidth="1"/>
    <col min="9451" max="9451" width="8.7265625" style="1"/>
    <col min="9452" max="9452" width="17.453125" style="1" customWidth="1"/>
    <col min="9453" max="9453" width="8.7265625" style="1"/>
    <col min="9454" max="9454" width="14.7265625" style="1" bestFit="1" customWidth="1"/>
    <col min="9455" max="9703" width="8.7265625" style="1"/>
    <col min="9704" max="9704" width="28.81640625" style="1" customWidth="1"/>
    <col min="9705" max="9705" width="24.7265625" style="1" customWidth="1"/>
    <col min="9706" max="9706" width="22.7265625" style="1" customWidth="1"/>
    <col min="9707" max="9707" width="8.7265625" style="1"/>
    <col min="9708" max="9708" width="17.453125" style="1" customWidth="1"/>
    <col min="9709" max="9709" width="8.7265625" style="1"/>
    <col min="9710" max="9710" width="14.7265625" style="1" bestFit="1" customWidth="1"/>
    <col min="9711" max="9959" width="8.7265625" style="1"/>
    <col min="9960" max="9960" width="28.81640625" style="1" customWidth="1"/>
    <col min="9961" max="9961" width="24.7265625" style="1" customWidth="1"/>
    <col min="9962" max="9962" width="22.7265625" style="1" customWidth="1"/>
    <col min="9963" max="9963" width="8.7265625" style="1"/>
    <col min="9964" max="9964" width="17.453125" style="1" customWidth="1"/>
    <col min="9965" max="9965" width="8.7265625" style="1"/>
    <col min="9966" max="9966" width="14.7265625" style="1" bestFit="1" customWidth="1"/>
    <col min="9967" max="10215" width="8.7265625" style="1"/>
    <col min="10216" max="10216" width="28.81640625" style="1" customWidth="1"/>
    <col min="10217" max="10217" width="24.7265625" style="1" customWidth="1"/>
    <col min="10218" max="10218" width="22.7265625" style="1" customWidth="1"/>
    <col min="10219" max="10219" width="8.7265625" style="1"/>
    <col min="10220" max="10220" width="17.453125" style="1" customWidth="1"/>
    <col min="10221" max="10221" width="8.7265625" style="1"/>
    <col min="10222" max="10222" width="14.7265625" style="1" bestFit="1" customWidth="1"/>
    <col min="10223" max="10471" width="8.7265625" style="1"/>
    <col min="10472" max="10472" width="28.81640625" style="1" customWidth="1"/>
    <col min="10473" max="10473" width="24.7265625" style="1" customWidth="1"/>
    <col min="10474" max="10474" width="22.7265625" style="1" customWidth="1"/>
    <col min="10475" max="10475" width="8.7265625" style="1"/>
    <col min="10476" max="10476" width="17.453125" style="1" customWidth="1"/>
    <col min="10477" max="10477" width="8.7265625" style="1"/>
    <col min="10478" max="10478" width="14.7265625" style="1" bestFit="1" customWidth="1"/>
    <col min="10479" max="10727" width="8.7265625" style="1"/>
    <col min="10728" max="10728" width="28.81640625" style="1" customWidth="1"/>
    <col min="10729" max="10729" width="24.7265625" style="1" customWidth="1"/>
    <col min="10730" max="10730" width="22.7265625" style="1" customWidth="1"/>
    <col min="10731" max="10731" width="8.7265625" style="1"/>
    <col min="10732" max="10732" width="17.453125" style="1" customWidth="1"/>
    <col min="10733" max="10733" width="8.7265625" style="1"/>
    <col min="10734" max="10734" width="14.7265625" style="1" bestFit="1" customWidth="1"/>
    <col min="10735" max="10983" width="8.7265625" style="1"/>
    <col min="10984" max="10984" width="28.81640625" style="1" customWidth="1"/>
    <col min="10985" max="10985" width="24.7265625" style="1" customWidth="1"/>
    <col min="10986" max="10986" width="22.7265625" style="1" customWidth="1"/>
    <col min="10987" max="10987" width="8.7265625" style="1"/>
    <col min="10988" max="10988" width="17.453125" style="1" customWidth="1"/>
    <col min="10989" max="10989" width="8.7265625" style="1"/>
    <col min="10990" max="10990" width="14.7265625" style="1" bestFit="1" customWidth="1"/>
    <col min="10991" max="11239" width="8.7265625" style="1"/>
    <col min="11240" max="11240" width="28.81640625" style="1" customWidth="1"/>
    <col min="11241" max="11241" width="24.7265625" style="1" customWidth="1"/>
    <col min="11242" max="11242" width="22.7265625" style="1" customWidth="1"/>
    <col min="11243" max="11243" width="8.7265625" style="1"/>
    <col min="11244" max="11244" width="17.453125" style="1" customWidth="1"/>
    <col min="11245" max="11245" width="8.7265625" style="1"/>
    <col min="11246" max="11246" width="14.7265625" style="1" bestFit="1" customWidth="1"/>
    <col min="11247" max="11495" width="8.7265625" style="1"/>
    <col min="11496" max="11496" width="28.81640625" style="1" customWidth="1"/>
    <col min="11497" max="11497" width="24.7265625" style="1" customWidth="1"/>
    <col min="11498" max="11498" width="22.7265625" style="1" customWidth="1"/>
    <col min="11499" max="11499" width="8.7265625" style="1"/>
    <col min="11500" max="11500" width="17.453125" style="1" customWidth="1"/>
    <col min="11501" max="11501" width="8.7265625" style="1"/>
    <col min="11502" max="11502" width="14.7265625" style="1" bestFit="1" customWidth="1"/>
    <col min="11503" max="11751" width="8.7265625" style="1"/>
    <col min="11752" max="11752" width="28.81640625" style="1" customWidth="1"/>
    <col min="11753" max="11753" width="24.7265625" style="1" customWidth="1"/>
    <col min="11754" max="11754" width="22.7265625" style="1" customWidth="1"/>
    <col min="11755" max="11755" width="8.7265625" style="1"/>
    <col min="11756" max="11756" width="17.453125" style="1" customWidth="1"/>
    <col min="11757" max="11757" width="8.7265625" style="1"/>
    <col min="11758" max="11758" width="14.7265625" style="1" bestFit="1" customWidth="1"/>
    <col min="11759" max="12007" width="8.7265625" style="1"/>
    <col min="12008" max="12008" width="28.81640625" style="1" customWidth="1"/>
    <col min="12009" max="12009" width="24.7265625" style="1" customWidth="1"/>
    <col min="12010" max="12010" width="22.7265625" style="1" customWidth="1"/>
    <col min="12011" max="12011" width="8.7265625" style="1"/>
    <col min="12012" max="12012" width="17.453125" style="1" customWidth="1"/>
    <col min="12013" max="12013" width="8.7265625" style="1"/>
    <col min="12014" max="12014" width="14.7265625" style="1" bestFit="1" customWidth="1"/>
    <col min="12015" max="12263" width="8.7265625" style="1"/>
    <col min="12264" max="12264" width="28.81640625" style="1" customWidth="1"/>
    <col min="12265" max="12265" width="24.7265625" style="1" customWidth="1"/>
    <col min="12266" max="12266" width="22.7265625" style="1" customWidth="1"/>
    <col min="12267" max="12267" width="8.7265625" style="1"/>
    <col min="12268" max="12268" width="17.453125" style="1" customWidth="1"/>
    <col min="12269" max="12269" width="8.7265625" style="1"/>
    <col min="12270" max="12270" width="14.7265625" style="1" bestFit="1" customWidth="1"/>
    <col min="12271" max="12519" width="8.7265625" style="1"/>
    <col min="12520" max="12520" width="28.81640625" style="1" customWidth="1"/>
    <col min="12521" max="12521" width="24.7265625" style="1" customWidth="1"/>
    <col min="12522" max="12522" width="22.7265625" style="1" customWidth="1"/>
    <col min="12523" max="12523" width="8.7265625" style="1"/>
    <col min="12524" max="12524" width="17.453125" style="1" customWidth="1"/>
    <col min="12525" max="12525" width="8.7265625" style="1"/>
    <col min="12526" max="12526" width="14.7265625" style="1" bestFit="1" customWidth="1"/>
    <col min="12527" max="12775" width="8.7265625" style="1"/>
    <col min="12776" max="12776" width="28.81640625" style="1" customWidth="1"/>
    <col min="12777" max="12777" width="24.7265625" style="1" customWidth="1"/>
    <col min="12778" max="12778" width="22.7265625" style="1" customWidth="1"/>
    <col min="12779" max="12779" width="8.7265625" style="1"/>
    <col min="12780" max="12780" width="17.453125" style="1" customWidth="1"/>
    <col min="12781" max="12781" width="8.7265625" style="1"/>
    <col min="12782" max="12782" width="14.7265625" style="1" bestFit="1" customWidth="1"/>
    <col min="12783" max="13031" width="8.7265625" style="1"/>
    <col min="13032" max="13032" width="28.81640625" style="1" customWidth="1"/>
    <col min="13033" max="13033" width="24.7265625" style="1" customWidth="1"/>
    <col min="13034" max="13034" width="22.7265625" style="1" customWidth="1"/>
    <col min="13035" max="13035" width="8.7265625" style="1"/>
    <col min="13036" max="13036" width="17.453125" style="1" customWidth="1"/>
    <col min="13037" max="13037" width="8.7265625" style="1"/>
    <col min="13038" max="13038" width="14.7265625" style="1" bestFit="1" customWidth="1"/>
    <col min="13039" max="13287" width="8.7265625" style="1"/>
    <col min="13288" max="13288" width="28.81640625" style="1" customWidth="1"/>
    <col min="13289" max="13289" width="24.7265625" style="1" customWidth="1"/>
    <col min="13290" max="13290" width="22.7265625" style="1" customWidth="1"/>
    <col min="13291" max="13291" width="8.7265625" style="1"/>
    <col min="13292" max="13292" width="17.453125" style="1" customWidth="1"/>
    <col min="13293" max="13293" width="8.7265625" style="1"/>
    <col min="13294" max="13294" width="14.7265625" style="1" bestFit="1" customWidth="1"/>
    <col min="13295" max="13543" width="8.7265625" style="1"/>
    <col min="13544" max="13544" width="28.81640625" style="1" customWidth="1"/>
    <col min="13545" max="13545" width="24.7265625" style="1" customWidth="1"/>
    <col min="13546" max="13546" width="22.7265625" style="1" customWidth="1"/>
    <col min="13547" max="13547" width="8.7265625" style="1"/>
    <col min="13548" max="13548" width="17.453125" style="1" customWidth="1"/>
    <col min="13549" max="13549" width="8.7265625" style="1"/>
    <col min="13550" max="13550" width="14.7265625" style="1" bestFit="1" customWidth="1"/>
    <col min="13551" max="13799" width="8.7265625" style="1"/>
    <col min="13800" max="13800" width="28.81640625" style="1" customWidth="1"/>
    <col min="13801" max="13801" width="24.7265625" style="1" customWidth="1"/>
    <col min="13802" max="13802" width="22.7265625" style="1" customWidth="1"/>
    <col min="13803" max="13803" width="8.7265625" style="1"/>
    <col min="13804" max="13804" width="17.453125" style="1" customWidth="1"/>
    <col min="13805" max="13805" width="8.7265625" style="1"/>
    <col min="13806" max="13806" width="14.7265625" style="1" bestFit="1" customWidth="1"/>
    <col min="13807" max="14055" width="8.7265625" style="1"/>
    <col min="14056" max="14056" width="28.81640625" style="1" customWidth="1"/>
    <col min="14057" max="14057" width="24.7265625" style="1" customWidth="1"/>
    <col min="14058" max="14058" width="22.7265625" style="1" customWidth="1"/>
    <col min="14059" max="14059" width="8.7265625" style="1"/>
    <col min="14060" max="14060" width="17.453125" style="1" customWidth="1"/>
    <col min="14061" max="14061" width="8.7265625" style="1"/>
    <col min="14062" max="14062" width="14.7265625" style="1" bestFit="1" customWidth="1"/>
    <col min="14063" max="14311" width="8.7265625" style="1"/>
    <col min="14312" max="14312" width="28.81640625" style="1" customWidth="1"/>
    <col min="14313" max="14313" width="24.7265625" style="1" customWidth="1"/>
    <col min="14314" max="14314" width="22.7265625" style="1" customWidth="1"/>
    <col min="14315" max="14315" width="8.7265625" style="1"/>
    <col min="14316" max="14316" width="17.453125" style="1" customWidth="1"/>
    <col min="14317" max="14317" width="8.7265625" style="1"/>
    <col min="14318" max="14318" width="14.7265625" style="1" bestFit="1" customWidth="1"/>
    <col min="14319" max="14567" width="8.7265625" style="1"/>
    <col min="14568" max="14568" width="28.81640625" style="1" customWidth="1"/>
    <col min="14569" max="14569" width="24.7265625" style="1" customWidth="1"/>
    <col min="14570" max="14570" width="22.7265625" style="1" customWidth="1"/>
    <col min="14571" max="14571" width="8.7265625" style="1"/>
    <col min="14572" max="14572" width="17.453125" style="1" customWidth="1"/>
    <col min="14573" max="14573" width="8.7265625" style="1"/>
    <col min="14574" max="14574" width="14.7265625" style="1" bestFit="1" customWidth="1"/>
    <col min="14575" max="14823" width="8.7265625" style="1"/>
    <col min="14824" max="14824" width="28.81640625" style="1" customWidth="1"/>
    <col min="14825" max="14825" width="24.7265625" style="1" customWidth="1"/>
    <col min="14826" max="14826" width="22.7265625" style="1" customWidth="1"/>
    <col min="14827" max="14827" width="8.7265625" style="1"/>
    <col min="14828" max="14828" width="17.453125" style="1" customWidth="1"/>
    <col min="14829" max="14829" width="8.7265625" style="1"/>
    <col min="14830" max="14830" width="14.7265625" style="1" bestFit="1" customWidth="1"/>
    <col min="14831" max="15079" width="8.7265625" style="1"/>
    <col min="15080" max="15080" width="28.81640625" style="1" customWidth="1"/>
    <col min="15081" max="15081" width="24.7265625" style="1" customWidth="1"/>
    <col min="15082" max="15082" width="22.7265625" style="1" customWidth="1"/>
    <col min="15083" max="15083" width="8.7265625" style="1"/>
    <col min="15084" max="15084" width="17.453125" style="1" customWidth="1"/>
    <col min="15085" max="15085" width="8.7265625" style="1"/>
    <col min="15086" max="15086" width="14.7265625" style="1" bestFit="1" customWidth="1"/>
    <col min="15087" max="15335" width="8.7265625" style="1"/>
    <col min="15336" max="15336" width="28.81640625" style="1" customWidth="1"/>
    <col min="15337" max="15337" width="24.7265625" style="1" customWidth="1"/>
    <col min="15338" max="15338" width="22.7265625" style="1" customWidth="1"/>
    <col min="15339" max="15339" width="8.7265625" style="1"/>
    <col min="15340" max="15340" width="17.453125" style="1" customWidth="1"/>
    <col min="15341" max="15341" width="8.7265625" style="1"/>
    <col min="15342" max="15342" width="14.7265625" style="1" bestFit="1" customWidth="1"/>
    <col min="15343" max="15591" width="8.7265625" style="1"/>
    <col min="15592" max="15592" width="28.81640625" style="1" customWidth="1"/>
    <col min="15593" max="15593" width="24.7265625" style="1" customWidth="1"/>
    <col min="15594" max="15594" width="22.7265625" style="1" customWidth="1"/>
    <col min="15595" max="15595" width="8.7265625" style="1"/>
    <col min="15596" max="15596" width="17.453125" style="1" customWidth="1"/>
    <col min="15597" max="15597" width="8.7265625" style="1"/>
    <col min="15598" max="15598" width="14.7265625" style="1" bestFit="1" customWidth="1"/>
    <col min="15599" max="15847" width="8.7265625" style="1"/>
    <col min="15848" max="15848" width="28.81640625" style="1" customWidth="1"/>
    <col min="15849" max="15849" width="24.7265625" style="1" customWidth="1"/>
    <col min="15850" max="15850" width="22.7265625" style="1" customWidth="1"/>
    <col min="15851" max="15851" width="8.7265625" style="1"/>
    <col min="15852" max="15852" width="17.453125" style="1" customWidth="1"/>
    <col min="15853" max="15853" width="8.7265625" style="1"/>
    <col min="15854" max="15854" width="14.7265625" style="1" bestFit="1" customWidth="1"/>
    <col min="15855" max="16103" width="8.7265625" style="1"/>
    <col min="16104" max="16104" width="28.81640625" style="1" customWidth="1"/>
    <col min="16105" max="16105" width="24.7265625" style="1" customWidth="1"/>
    <col min="16106" max="16106" width="22.7265625" style="1" customWidth="1"/>
    <col min="16107" max="16107" width="8.7265625" style="1"/>
    <col min="16108" max="16108" width="17.453125" style="1" customWidth="1"/>
    <col min="16109" max="16109" width="8.7265625" style="1"/>
    <col min="16110" max="16110" width="14.7265625" style="1" bestFit="1" customWidth="1"/>
    <col min="16111" max="16384" width="8.7265625" style="1"/>
  </cols>
  <sheetData>
    <row r="1" spans="2:30" ht="12.75" customHeight="1" x14ac:dyDescent="0.25">
      <c r="C1" s="1"/>
      <c r="D1" s="120"/>
      <c r="E1" s="3"/>
      <c r="F1" s="1"/>
      <c r="G1" s="1"/>
      <c r="H1" s="3"/>
      <c r="I1" s="3"/>
      <c r="J1" s="1"/>
      <c r="K1" s="1"/>
      <c r="L1" s="3"/>
      <c r="M1" s="3"/>
      <c r="N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2:30" ht="12.75" customHeight="1" x14ac:dyDescent="0.35">
      <c r="B2" s="78" t="s">
        <v>25</v>
      </c>
      <c r="C2" s="1"/>
      <c r="D2" s="120"/>
      <c r="E2" s="3"/>
      <c r="F2" s="1"/>
      <c r="G2" s="1"/>
      <c r="H2" s="3"/>
      <c r="I2" s="3"/>
      <c r="J2" s="1"/>
      <c r="K2" s="1"/>
      <c r="L2" s="3"/>
      <c r="M2" s="3"/>
      <c r="N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2:30" ht="12.75" customHeight="1" x14ac:dyDescent="0.25">
      <c r="C3" s="1"/>
      <c r="D3" s="120"/>
      <c r="E3" s="3"/>
      <c r="F3" s="1"/>
      <c r="G3" s="1"/>
      <c r="H3" s="3"/>
      <c r="I3" s="3"/>
      <c r="J3" s="1"/>
      <c r="K3" s="1"/>
      <c r="L3" s="3"/>
      <c r="M3" s="3"/>
      <c r="N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2:30" ht="15" customHeight="1" x14ac:dyDescent="0.3">
      <c r="B4" s="481" t="s">
        <v>168</v>
      </c>
      <c r="C4" s="481"/>
      <c r="D4" s="481"/>
      <c r="E4" s="481"/>
      <c r="F4" s="481"/>
      <c r="G4" s="481"/>
      <c r="H4" s="481"/>
      <c r="I4" s="481"/>
      <c r="J4" s="481"/>
      <c r="K4" s="481"/>
      <c r="L4" s="481"/>
      <c r="M4" s="481"/>
      <c r="N4" s="121"/>
    </row>
    <row r="5" spans="2:30" ht="12.75" customHeight="1" x14ac:dyDescent="0.25">
      <c r="B5" s="123"/>
      <c r="C5" s="124"/>
      <c r="D5" s="123"/>
      <c r="E5" s="123"/>
      <c r="F5" s="124"/>
      <c r="G5" s="125"/>
      <c r="H5" s="125"/>
      <c r="I5" s="124"/>
      <c r="J5" s="125"/>
      <c r="K5" s="125"/>
      <c r="L5" s="124"/>
      <c r="M5" s="125"/>
      <c r="N5" s="125"/>
    </row>
    <row r="6" spans="2:30" ht="15" customHeight="1" x14ac:dyDescent="0.3">
      <c r="B6" s="123"/>
      <c r="C6" s="124"/>
      <c r="D6" s="482" t="s">
        <v>4</v>
      </c>
      <c r="E6" s="482"/>
      <c r="F6" s="126"/>
      <c r="G6" s="483" t="s">
        <v>5</v>
      </c>
      <c r="H6" s="483"/>
      <c r="I6" s="126"/>
      <c r="J6" s="483" t="s">
        <v>26</v>
      </c>
      <c r="K6" s="483"/>
      <c r="L6" s="126"/>
      <c r="M6" s="483" t="s">
        <v>3</v>
      </c>
      <c r="N6" s="483"/>
      <c r="Q6" s="479" t="s">
        <v>81</v>
      </c>
      <c r="R6" s="479"/>
      <c r="S6" s="478"/>
      <c r="T6" s="478"/>
      <c r="U6" s="478"/>
      <c r="V6" s="478"/>
      <c r="W6" s="478"/>
      <c r="X6" s="478"/>
      <c r="Y6" s="478"/>
      <c r="Z6" s="478"/>
      <c r="AA6" s="127"/>
    </row>
    <row r="7" spans="2:30" ht="15" customHeight="1" x14ac:dyDescent="0.25">
      <c r="B7" s="123"/>
      <c r="C7" s="124"/>
      <c r="D7" s="475" t="s">
        <v>239</v>
      </c>
      <c r="E7" s="475"/>
      <c r="F7" s="3"/>
      <c r="G7" s="475" t="s">
        <v>240</v>
      </c>
      <c r="H7" s="475"/>
      <c r="I7" s="3"/>
      <c r="J7" s="475" t="s">
        <v>206</v>
      </c>
      <c r="K7" s="475"/>
      <c r="L7" s="3"/>
      <c r="M7" s="475" t="s">
        <v>241</v>
      </c>
      <c r="N7" s="475"/>
      <c r="Q7" s="479"/>
      <c r="R7" s="479"/>
      <c r="S7" s="129"/>
      <c r="T7" s="129"/>
      <c r="U7" s="129"/>
      <c r="V7" s="129"/>
      <c r="W7" s="129"/>
      <c r="X7" s="129"/>
      <c r="Y7" s="129"/>
      <c r="Z7" s="129"/>
      <c r="AA7" s="127"/>
    </row>
    <row r="8" spans="2:30" ht="22.5" customHeight="1" thickBot="1" x14ac:dyDescent="0.35">
      <c r="B8" s="130"/>
      <c r="C8" s="131"/>
      <c r="D8" s="10" t="s">
        <v>24</v>
      </c>
      <c r="E8" s="132" t="s">
        <v>2</v>
      </c>
      <c r="F8" s="131"/>
      <c r="G8" s="133" t="s">
        <v>24</v>
      </c>
      <c r="H8" s="132" t="s">
        <v>2</v>
      </c>
      <c r="I8" s="131"/>
      <c r="J8" s="133" t="s">
        <v>24</v>
      </c>
      <c r="K8" s="132" t="s">
        <v>2</v>
      </c>
      <c r="L8" s="131"/>
      <c r="M8" s="133" t="s">
        <v>24</v>
      </c>
      <c r="N8" s="132" t="s">
        <v>2</v>
      </c>
      <c r="Q8" s="479"/>
      <c r="R8" s="479"/>
      <c r="S8" s="478"/>
      <c r="T8" s="478"/>
      <c r="U8" s="478"/>
      <c r="V8" s="478"/>
      <c r="W8" s="478"/>
      <c r="X8" s="478"/>
      <c r="Y8" s="478"/>
      <c r="Z8" s="478"/>
      <c r="AA8" s="134"/>
    </row>
    <row r="9" spans="2:30" ht="15" customHeight="1" x14ac:dyDescent="0.25">
      <c r="B9" s="14" t="s">
        <v>82</v>
      </c>
      <c r="C9" s="135"/>
      <c r="D9" s="136">
        <v>66</v>
      </c>
      <c r="E9" s="147">
        <f t="shared" ref="E9:E14" si="0">D9/RIGHT(D$7,LEN(D$7)-FIND("=",D$7))</f>
        <v>0.55932203389830504</v>
      </c>
      <c r="F9" s="135"/>
      <c r="G9" s="137">
        <v>127</v>
      </c>
      <c r="H9" s="147">
        <f t="shared" ref="H9:H14" si="1">G9/RIGHT(G$7,LEN(G$7)-FIND("=",G$7))</f>
        <v>0.6512820512820513</v>
      </c>
      <c r="I9" s="135"/>
      <c r="J9" s="136">
        <v>2</v>
      </c>
      <c r="K9" s="147">
        <f t="shared" ref="K9:K14" si="2">J9/RIGHT(J$7,LEN(J$7)-FIND("=",J$7))</f>
        <v>0.33333333333333331</v>
      </c>
      <c r="L9" s="135"/>
      <c r="M9" s="167">
        <f>SUM(D9,G9,J9)</f>
        <v>195</v>
      </c>
      <c r="N9" s="147">
        <f t="shared" ref="N9:N14" si="3">M9/RIGHT(M$7,LEN(M$7)-FIND("=",M$7))</f>
        <v>0.61128526645768022</v>
      </c>
      <c r="Q9" s="479"/>
      <c r="R9" s="479"/>
      <c r="S9" s="129"/>
      <c r="T9" s="129"/>
      <c r="U9" s="129"/>
      <c r="V9" s="129"/>
      <c r="W9" s="129"/>
      <c r="X9" s="129"/>
      <c r="Y9" s="129"/>
      <c r="Z9" s="129"/>
      <c r="AA9" s="134"/>
    </row>
    <row r="10" spans="2:30" ht="15" customHeight="1" x14ac:dyDescent="0.25">
      <c r="B10" s="138" t="s">
        <v>83</v>
      </c>
      <c r="C10" s="135"/>
      <c r="D10" s="139">
        <v>59</v>
      </c>
      <c r="E10" s="140">
        <f t="shared" si="0"/>
        <v>0.5</v>
      </c>
      <c r="F10" s="135"/>
      <c r="G10" s="141">
        <v>79</v>
      </c>
      <c r="H10" s="140">
        <f t="shared" si="1"/>
        <v>0.40512820512820513</v>
      </c>
      <c r="I10" s="135"/>
      <c r="J10" s="139">
        <v>3</v>
      </c>
      <c r="K10" s="140">
        <f t="shared" si="2"/>
        <v>0.5</v>
      </c>
      <c r="L10" s="135"/>
      <c r="M10" s="139">
        <f t="shared" ref="M10:M14" si="4">SUM(D10,G10,J10)</f>
        <v>141</v>
      </c>
      <c r="N10" s="140">
        <f t="shared" si="3"/>
        <v>0.44200626959247646</v>
      </c>
      <c r="Q10" s="142"/>
      <c r="R10" s="142"/>
      <c r="S10" s="143"/>
      <c r="T10" s="144"/>
      <c r="U10" s="143"/>
      <c r="V10" s="144"/>
      <c r="W10" s="143"/>
      <c r="X10" s="144"/>
      <c r="Y10" s="143"/>
      <c r="Z10" s="145"/>
      <c r="AA10" s="134"/>
    </row>
    <row r="11" spans="2:30" ht="15" customHeight="1" x14ac:dyDescent="0.25">
      <c r="B11" s="135" t="s">
        <v>84</v>
      </c>
      <c r="C11" s="135"/>
      <c r="D11" s="146">
        <v>37</v>
      </c>
      <c r="E11" s="147">
        <f t="shared" si="0"/>
        <v>0.3135593220338983</v>
      </c>
      <c r="F11" s="135"/>
      <c r="G11" s="148">
        <v>50</v>
      </c>
      <c r="H11" s="147">
        <f t="shared" si="1"/>
        <v>0.25641025641025639</v>
      </c>
      <c r="I11" s="135"/>
      <c r="J11" s="146">
        <v>1</v>
      </c>
      <c r="K11" s="147">
        <f t="shared" si="2"/>
        <v>0.16666666666666666</v>
      </c>
      <c r="L11" s="135"/>
      <c r="M11" s="146">
        <f t="shared" si="4"/>
        <v>88</v>
      </c>
      <c r="N11" s="147">
        <f t="shared" si="3"/>
        <v>0.27586206896551724</v>
      </c>
      <c r="Q11" s="1"/>
      <c r="R11" s="1"/>
      <c r="S11" s="1"/>
      <c r="T11" s="1"/>
      <c r="U11" s="1"/>
      <c r="V11" s="1"/>
      <c r="W11" s="1"/>
      <c r="X11" s="1"/>
      <c r="Y11" s="1"/>
      <c r="Z11" s="145"/>
      <c r="AA11" s="134"/>
    </row>
    <row r="12" spans="2:30" ht="15" customHeight="1" x14ac:dyDescent="0.25">
      <c r="B12" s="138" t="s">
        <v>85</v>
      </c>
      <c r="C12" s="135"/>
      <c r="D12" s="139">
        <v>17</v>
      </c>
      <c r="E12" s="140">
        <f t="shared" si="0"/>
        <v>0.1440677966101695</v>
      </c>
      <c r="F12" s="135"/>
      <c r="G12" s="141">
        <v>46</v>
      </c>
      <c r="H12" s="140">
        <f t="shared" si="1"/>
        <v>0.23589743589743589</v>
      </c>
      <c r="I12" s="135"/>
      <c r="J12" s="139">
        <v>2</v>
      </c>
      <c r="K12" s="140">
        <f t="shared" si="2"/>
        <v>0.33333333333333331</v>
      </c>
      <c r="L12" s="135"/>
      <c r="M12" s="139">
        <f t="shared" si="4"/>
        <v>65</v>
      </c>
      <c r="N12" s="140">
        <f t="shared" si="3"/>
        <v>0.20376175548589343</v>
      </c>
      <c r="Q12" s="1"/>
      <c r="R12" s="1"/>
      <c r="S12" s="1"/>
      <c r="T12" s="1"/>
      <c r="U12" s="1"/>
      <c r="V12" s="1"/>
      <c r="W12" s="1"/>
      <c r="X12" s="1"/>
      <c r="Y12" s="1"/>
      <c r="Z12" s="145"/>
      <c r="AA12" s="134"/>
    </row>
    <row r="13" spans="2:30" ht="15" customHeight="1" x14ac:dyDescent="0.25">
      <c r="B13" s="135" t="s">
        <v>9</v>
      </c>
      <c r="C13" s="135"/>
      <c r="D13" s="146">
        <v>7</v>
      </c>
      <c r="E13" s="150">
        <f t="shared" si="0"/>
        <v>5.9322033898305086E-2</v>
      </c>
      <c r="F13" s="135"/>
      <c r="G13" s="148">
        <v>20</v>
      </c>
      <c r="H13" s="150">
        <f t="shared" si="1"/>
        <v>0.10256410256410256</v>
      </c>
      <c r="I13" s="135"/>
      <c r="J13" s="146">
        <v>4</v>
      </c>
      <c r="K13" s="150">
        <f t="shared" si="2"/>
        <v>0.66666666666666663</v>
      </c>
      <c r="L13" s="135"/>
      <c r="M13" s="146">
        <f t="shared" si="4"/>
        <v>31</v>
      </c>
      <c r="N13" s="150">
        <f t="shared" si="3"/>
        <v>9.7178683385579931E-2</v>
      </c>
      <c r="Q13" s="1"/>
      <c r="R13" s="1"/>
      <c r="S13" s="1"/>
      <c r="T13" s="1"/>
      <c r="U13" s="1"/>
      <c r="V13" s="1"/>
      <c r="W13" s="1"/>
      <c r="X13" s="1"/>
      <c r="Y13" s="1"/>
      <c r="Z13" s="145"/>
      <c r="AA13" s="134"/>
    </row>
    <row r="14" spans="2:30" ht="15" customHeight="1" thickBot="1" x14ac:dyDescent="0.3">
      <c r="B14" s="151" t="s">
        <v>86</v>
      </c>
      <c r="C14" s="135"/>
      <c r="D14" s="152">
        <v>3</v>
      </c>
      <c r="E14" s="153">
        <f t="shared" si="0"/>
        <v>2.5423728813559324E-2</v>
      </c>
      <c r="F14" s="135"/>
      <c r="G14" s="154">
        <v>2</v>
      </c>
      <c r="H14" s="153">
        <f t="shared" si="1"/>
        <v>1.0256410256410256E-2</v>
      </c>
      <c r="I14" s="135"/>
      <c r="J14" s="152">
        <v>0</v>
      </c>
      <c r="K14" s="153">
        <f t="shared" si="2"/>
        <v>0</v>
      </c>
      <c r="L14" s="135"/>
      <c r="M14" s="152">
        <f t="shared" si="4"/>
        <v>5</v>
      </c>
      <c r="N14" s="153">
        <f t="shared" si="3"/>
        <v>1.5673981191222569E-2</v>
      </c>
      <c r="Q14" s="1"/>
      <c r="R14" s="1"/>
      <c r="S14" s="1"/>
      <c r="T14" s="1"/>
      <c r="U14" s="1"/>
      <c r="V14" s="1"/>
      <c r="W14" s="1"/>
      <c r="X14" s="1"/>
      <c r="Y14" s="1"/>
      <c r="Z14" s="145"/>
      <c r="AA14" s="134"/>
    </row>
    <row r="15" spans="2:30" ht="12" customHeight="1" thickTop="1" x14ac:dyDescent="0.25">
      <c r="C15" s="1"/>
      <c r="D15" s="120"/>
      <c r="E15" s="155"/>
      <c r="F15" s="156"/>
      <c r="G15" s="156"/>
      <c r="H15" s="155"/>
      <c r="I15" s="155"/>
      <c r="J15" s="156"/>
      <c r="K15" s="156"/>
      <c r="L15" s="79"/>
      <c r="M15" s="79"/>
      <c r="N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2:30" ht="12" customHeight="1" x14ac:dyDescent="0.25">
      <c r="B16" s="471" t="s">
        <v>203</v>
      </c>
      <c r="C16" s="471"/>
      <c r="D16" s="471"/>
      <c r="E16" s="471"/>
      <c r="F16" s="471"/>
      <c r="G16" s="471"/>
      <c r="H16" s="471"/>
      <c r="I16" s="471"/>
      <c r="J16" s="471"/>
      <c r="K16" s="471"/>
      <c r="L16" s="471"/>
      <c r="M16" s="471"/>
      <c r="N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2" customHeight="1" x14ac:dyDescent="0.25">
      <c r="B17" s="157" t="s">
        <v>46</v>
      </c>
      <c r="C17" s="1"/>
      <c r="D17" s="120"/>
      <c r="E17" s="157"/>
      <c r="F17" s="157"/>
      <c r="G17" s="158"/>
      <c r="H17" s="157"/>
      <c r="I17" s="157"/>
      <c r="J17" s="157"/>
      <c r="K17" s="158"/>
      <c r="L17" s="107"/>
      <c r="M17" s="107"/>
      <c r="N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2" customHeight="1" x14ac:dyDescent="0.25">
      <c r="B18" s="159" t="s">
        <v>169</v>
      </c>
      <c r="C18" s="1"/>
      <c r="D18" s="120"/>
      <c r="E18" s="159"/>
      <c r="F18" s="159"/>
      <c r="G18" s="158"/>
      <c r="H18" s="159"/>
      <c r="I18" s="159"/>
      <c r="J18" s="159"/>
      <c r="K18" s="158"/>
      <c r="L18" s="107"/>
      <c r="M18" s="107"/>
      <c r="N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2" customHeight="1" x14ac:dyDescent="0.25">
      <c r="B19" s="107"/>
      <c r="C19" s="1"/>
      <c r="D19" s="120"/>
      <c r="E19" s="107"/>
      <c r="F19" s="107"/>
      <c r="G19" s="107"/>
      <c r="H19" s="107"/>
      <c r="I19" s="107"/>
      <c r="J19" s="107"/>
      <c r="K19" s="107"/>
      <c r="L19" s="107"/>
      <c r="M19" s="107"/>
      <c r="N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2" customHeight="1" x14ac:dyDescent="0.25">
      <c r="B20" s="473" t="s">
        <v>335</v>
      </c>
      <c r="C20" s="473"/>
      <c r="D20" s="473"/>
      <c r="E20" s="473"/>
      <c r="F20" s="473"/>
      <c r="G20" s="473"/>
      <c r="H20" s="473"/>
      <c r="I20" s="473"/>
      <c r="J20" s="473"/>
      <c r="K20" s="473"/>
      <c r="L20" s="473"/>
      <c r="M20" s="473"/>
      <c r="N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2.5" x14ac:dyDescent="0.25">
      <c r="C21" s="1"/>
      <c r="E21" s="158"/>
      <c r="F21" s="1"/>
      <c r="G21" s="1"/>
      <c r="H21" s="1"/>
      <c r="I21" s="1"/>
      <c r="J21" s="1"/>
      <c r="K21" s="1"/>
      <c r="L21" s="1"/>
      <c r="M21" s="1"/>
      <c r="N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2" customHeight="1" x14ac:dyDescent="0.25">
      <c r="C22" s="1"/>
      <c r="E22" s="158"/>
      <c r="F22" s="1"/>
      <c r="G22" s="1"/>
      <c r="H22" s="1"/>
      <c r="I22" s="1"/>
      <c r="J22" s="1"/>
      <c r="K22" s="1"/>
      <c r="L22" s="1"/>
      <c r="M22" s="1"/>
      <c r="N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5" customHeight="1" x14ac:dyDescent="0.35">
      <c r="A23"/>
      <c r="B23" s="480"/>
      <c r="C23" s="480"/>
      <c r="D23" s="480"/>
      <c r="E23" s="480"/>
      <c r="F23" s="480"/>
      <c r="G23" s="480"/>
      <c r="H23" s="480"/>
      <c r="I23" s="480"/>
      <c r="J23" s="480"/>
      <c r="K23" s="480"/>
      <c r="L23" s="480"/>
      <c r="M23" s="480"/>
      <c r="N23" s="160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36.75" customHeight="1" x14ac:dyDescent="0.35">
      <c r="A24"/>
      <c r="B24" s="477" t="s">
        <v>320</v>
      </c>
      <c r="C24" s="477"/>
      <c r="D24" s="477"/>
      <c r="E24" s="477"/>
      <c r="F24" s="359"/>
      <c r="G24" s="359"/>
      <c r="H24" s="359"/>
      <c r="I24" s="359"/>
      <c r="J24" s="359"/>
      <c r="K24" s="359"/>
      <c r="L24" s="359"/>
      <c r="M24" s="359"/>
      <c r="N24" s="359"/>
      <c r="O24" s="359"/>
      <c r="P24" s="359"/>
      <c r="Q24" s="359"/>
      <c r="R24" s="352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2.75" customHeight="1" x14ac:dyDescent="0.35">
      <c r="A25"/>
      <c r="B25" t="s">
        <v>321</v>
      </c>
      <c r="C25"/>
      <c r="D25"/>
      <c r="E25"/>
      <c r="F25"/>
      <c r="G25"/>
      <c r="H25"/>
      <c r="I25" s="2"/>
      <c r="K25" s="1"/>
      <c r="L25"/>
      <c r="P25"/>
      <c r="Q25" s="2"/>
      <c r="R25" s="2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15" customHeight="1" thickBot="1" x14ac:dyDescent="0.4">
      <c r="A26"/>
      <c r="B26" s="347" t="s">
        <v>87</v>
      </c>
      <c r="C26" s="353"/>
      <c r="D26" s="354"/>
      <c r="E26" s="354"/>
      <c r="F26" s="348"/>
      <c r="G26"/>
      <c r="H26" s="348" t="s">
        <v>24</v>
      </c>
      <c r="I26" s="2"/>
      <c r="K26" s="1"/>
      <c r="L26" s="2"/>
      <c r="P26" s="2"/>
      <c r="Q26" s="2"/>
      <c r="R26" s="2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35">
      <c r="A27"/>
      <c r="B27" s="488" t="s">
        <v>313</v>
      </c>
      <c r="C27" s="488"/>
      <c r="D27" s="488"/>
      <c r="E27" s="488"/>
      <c r="F27" s="488"/>
      <c r="G27"/>
      <c r="H27" s="21">
        <v>7</v>
      </c>
      <c r="I27" s="2"/>
      <c r="K27" s="1"/>
      <c r="L27" s="2"/>
      <c r="P27" s="2"/>
      <c r="Q27" s="2"/>
      <c r="R27" s="2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15" customHeight="1" x14ac:dyDescent="0.35">
      <c r="A28"/>
      <c r="B28" s="486" t="s">
        <v>315</v>
      </c>
      <c r="C28" s="486"/>
      <c r="D28" s="486"/>
      <c r="E28" s="486"/>
      <c r="F28" s="486"/>
      <c r="G28"/>
      <c r="H28" s="349">
        <v>7</v>
      </c>
      <c r="I28" s="2"/>
      <c r="P28" s="2"/>
      <c r="Q28" s="2"/>
      <c r="R28" s="2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15" customHeight="1" x14ac:dyDescent="0.35">
      <c r="A29"/>
      <c r="B29" s="488" t="s">
        <v>316</v>
      </c>
      <c r="C29" s="488"/>
      <c r="D29" s="488"/>
      <c r="E29" s="488"/>
      <c r="F29" s="488"/>
      <c r="G29"/>
      <c r="H29" s="21">
        <v>2</v>
      </c>
      <c r="I29" s="2"/>
      <c r="K29" s="1"/>
      <c r="L29" s="2"/>
      <c r="M29" s="1"/>
      <c r="N29" s="1"/>
      <c r="R29" s="2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5" customHeight="1" x14ac:dyDescent="0.35">
      <c r="A30"/>
      <c r="B30" s="486" t="s">
        <v>318</v>
      </c>
      <c r="C30" s="486"/>
      <c r="D30" s="486"/>
      <c r="E30" s="486"/>
      <c r="F30" s="486"/>
      <c r="G30"/>
      <c r="H30" s="349">
        <v>1</v>
      </c>
      <c r="I30" s="2"/>
      <c r="K30" s="1"/>
      <c r="L30" s="2"/>
      <c r="M30" s="1"/>
      <c r="P30" s="2"/>
      <c r="Q30" s="2"/>
      <c r="R30" s="2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s="122" customFormat="1" ht="15" customHeight="1" x14ac:dyDescent="0.35">
      <c r="A31" s="109"/>
      <c r="B31" s="485" t="s">
        <v>317</v>
      </c>
      <c r="C31" s="485"/>
      <c r="D31" s="485"/>
      <c r="E31" s="485"/>
      <c r="F31" s="485"/>
      <c r="G31" s="109"/>
      <c r="H31" s="110">
        <v>1</v>
      </c>
      <c r="I31" s="358"/>
      <c r="J31" s="358"/>
      <c r="L31" s="358"/>
      <c r="M31" s="358"/>
      <c r="N31" s="358"/>
      <c r="P31" s="358"/>
      <c r="Q31" s="358"/>
      <c r="R31" s="358"/>
    </row>
    <row r="32" spans="1:30" ht="15" customHeight="1" x14ac:dyDescent="0.35">
      <c r="A32"/>
      <c r="B32" s="486" t="s">
        <v>314</v>
      </c>
      <c r="C32" s="486"/>
      <c r="D32" s="486"/>
      <c r="E32" s="486"/>
      <c r="F32" s="486"/>
      <c r="G32"/>
      <c r="H32" s="349">
        <v>1</v>
      </c>
      <c r="I32" s="2"/>
      <c r="K32" s="1"/>
      <c r="L32" s="2"/>
      <c r="P32" s="2"/>
      <c r="Q32" s="2"/>
      <c r="R32" s="2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5" customHeight="1" thickBot="1" x14ac:dyDescent="0.4">
      <c r="A33"/>
      <c r="B33" s="487" t="s">
        <v>319</v>
      </c>
      <c r="C33" s="487"/>
      <c r="D33" s="487"/>
      <c r="E33" s="487"/>
      <c r="F33" s="487"/>
      <c r="G33"/>
      <c r="H33" s="351">
        <v>1</v>
      </c>
      <c r="I33" s="2"/>
      <c r="K33" s="1"/>
      <c r="L33" s="2"/>
      <c r="P33" s="2"/>
      <c r="Q33" s="2"/>
      <c r="R33" s="2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2" customHeight="1" thickTop="1" x14ac:dyDescent="0.25">
      <c r="C34" s="1"/>
      <c r="E34" s="79"/>
      <c r="F34" s="80"/>
      <c r="G34" s="80"/>
      <c r="H34" s="79"/>
      <c r="I34" s="79"/>
      <c r="J34" s="80"/>
      <c r="K34" s="80"/>
      <c r="L34" s="79"/>
      <c r="M34" s="79"/>
      <c r="N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2" customHeight="1" x14ac:dyDescent="0.25">
      <c r="B35" s="471" t="s">
        <v>203</v>
      </c>
      <c r="C35" s="471"/>
      <c r="D35" s="471"/>
      <c r="E35" s="471"/>
      <c r="F35" s="471"/>
      <c r="G35" s="471"/>
      <c r="H35" s="471"/>
      <c r="I35" s="471"/>
      <c r="J35" s="471"/>
      <c r="K35" s="471"/>
      <c r="L35" s="471"/>
      <c r="M35" s="471"/>
      <c r="N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2" customHeight="1" x14ac:dyDescent="0.25">
      <c r="B36" s="346"/>
      <c r="C36" s="1"/>
      <c r="E36" s="346"/>
      <c r="F36" s="346"/>
      <c r="G36" s="346"/>
      <c r="H36" s="346"/>
      <c r="I36" s="346"/>
      <c r="J36" s="346"/>
      <c r="K36" s="346"/>
      <c r="L36" s="346"/>
      <c r="M36" s="346"/>
      <c r="N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2" customHeight="1" x14ac:dyDescent="0.25">
      <c r="B37" s="473" t="s">
        <v>335</v>
      </c>
      <c r="C37" s="473"/>
      <c r="D37" s="473"/>
      <c r="E37" s="473"/>
      <c r="F37" s="473"/>
      <c r="G37" s="473"/>
      <c r="H37" s="473"/>
      <c r="I37" s="473"/>
      <c r="J37" s="473"/>
      <c r="K37" s="473"/>
      <c r="L37" s="473"/>
      <c r="M37" s="473"/>
      <c r="N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5" customHeight="1" x14ac:dyDescent="0.35">
      <c r="A38"/>
      <c r="B38" s="21"/>
      <c r="C38" s="21"/>
      <c r="D38" s="21"/>
      <c r="E38" s="21"/>
      <c r="F38" s="21"/>
      <c r="G38"/>
      <c r="H38" s="21"/>
      <c r="I38" s="2"/>
      <c r="K38" s="1"/>
      <c r="L38" s="21"/>
      <c r="P38" s="21"/>
      <c r="Q38" s="2"/>
      <c r="R38" s="2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2.75" customHeight="1" x14ac:dyDescent="0.35">
      <c r="A39"/>
      <c r="B39" s="294"/>
      <c r="C39" s="294"/>
      <c r="D39" s="294"/>
      <c r="E39" s="294"/>
      <c r="F39" s="294"/>
      <c r="G39" s="236"/>
      <c r="H39" s="236"/>
      <c r="J39" s="236"/>
      <c r="K39" s="236"/>
      <c r="M39" s="236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5" customHeight="1" x14ac:dyDescent="0.35">
      <c r="A40"/>
      <c r="B40" s="321"/>
      <c r="C40" s="115"/>
      <c r="D40" s="320"/>
      <c r="E40" s="320"/>
      <c r="F40" s="294"/>
      <c r="G40" s="236"/>
      <c r="H40" s="236"/>
      <c r="J40" s="236"/>
      <c r="K40" s="236"/>
      <c r="M40" s="236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5" customHeight="1" x14ac:dyDescent="0.35">
      <c r="A41"/>
      <c r="B41" s="308"/>
      <c r="C41" s="115"/>
      <c r="D41" s="115"/>
      <c r="E41" s="115"/>
      <c r="F41" s="294"/>
      <c r="G41" s="236"/>
      <c r="H41" s="236"/>
      <c r="J41" s="236"/>
      <c r="K41" s="236"/>
      <c r="M41" s="236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4.5" x14ac:dyDescent="0.35">
      <c r="A42"/>
      <c r="B42" s="322"/>
      <c r="C42" s="115"/>
      <c r="D42" s="115"/>
      <c r="E42" s="236"/>
      <c r="F42" s="294"/>
      <c r="G42" s="236"/>
      <c r="H42" s="236"/>
      <c r="J42" s="236"/>
      <c r="K42" s="236"/>
      <c r="M42" s="236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4.5" x14ac:dyDescent="0.35">
      <c r="A43"/>
      <c r="B43" s="322"/>
      <c r="C43" s="115"/>
      <c r="D43" s="115"/>
      <c r="E43" s="236"/>
      <c r="F43" s="294"/>
      <c r="G43" s="236"/>
      <c r="H43" s="236"/>
      <c r="J43" s="236"/>
      <c r="K43" s="236"/>
      <c r="M43" s="236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5" customHeight="1" x14ac:dyDescent="0.35">
      <c r="A44"/>
      <c r="B44" s="308"/>
      <c r="C44" s="115"/>
      <c r="D44" s="115"/>
      <c r="E44" s="236"/>
      <c r="F44" s="294"/>
      <c r="G44" s="236"/>
      <c r="H44" s="236"/>
      <c r="J44" s="236"/>
      <c r="K44" s="236"/>
      <c r="M44" s="236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2" customHeight="1" x14ac:dyDescent="0.25">
      <c r="B45" s="120"/>
      <c r="D45" s="120"/>
      <c r="E45" s="296"/>
      <c r="F45" s="295"/>
      <c r="G45" s="295"/>
      <c r="H45" s="296"/>
      <c r="I45" s="296"/>
      <c r="J45" s="295"/>
      <c r="K45" s="295"/>
      <c r="L45" s="296"/>
      <c r="M45" s="296"/>
      <c r="N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2" customHeight="1" x14ac:dyDescent="0.25">
      <c r="B46" s="489"/>
      <c r="C46" s="489"/>
      <c r="D46" s="489"/>
      <c r="E46" s="489"/>
      <c r="F46" s="489"/>
      <c r="G46" s="489"/>
      <c r="H46" s="489"/>
      <c r="I46" s="489"/>
      <c r="J46" s="489"/>
      <c r="K46" s="489"/>
      <c r="L46" s="489"/>
      <c r="M46" s="489"/>
      <c r="N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2" customHeight="1" x14ac:dyDescent="0.25">
      <c r="B47" s="323"/>
      <c r="D47" s="120"/>
      <c r="E47" s="323"/>
      <c r="F47" s="323"/>
      <c r="G47" s="323"/>
      <c r="H47" s="323"/>
      <c r="I47" s="323"/>
      <c r="J47" s="323"/>
      <c r="K47" s="323"/>
      <c r="L47" s="323"/>
      <c r="M47" s="323"/>
      <c r="N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2" customHeight="1" x14ac:dyDescent="0.25">
      <c r="B48" s="484"/>
      <c r="C48" s="484"/>
      <c r="D48" s="484"/>
      <c r="E48" s="484"/>
      <c r="F48" s="484"/>
      <c r="G48" s="484"/>
      <c r="H48" s="484"/>
      <c r="I48" s="484"/>
      <c r="J48" s="484"/>
      <c r="K48" s="484"/>
      <c r="L48" s="484"/>
      <c r="M48" s="484"/>
      <c r="N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5" customHeight="1" x14ac:dyDescent="0.35">
      <c r="A49"/>
      <c r="B49" s="115"/>
      <c r="C49" s="166"/>
      <c r="D49" s="115"/>
      <c r="E49" s="115"/>
      <c r="F49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s="122" customFormat="1" ht="15" customHeight="1" x14ac:dyDescent="0.25">
      <c r="B50" s="1"/>
      <c r="C50" s="120"/>
      <c r="D50" s="1"/>
      <c r="E50" s="1"/>
      <c r="F50" s="120"/>
      <c r="G50" s="2"/>
      <c r="H50" s="2"/>
      <c r="I50" s="120"/>
      <c r="J50" s="2"/>
      <c r="K50" s="2"/>
      <c r="L50" s="120"/>
      <c r="M50" s="2"/>
      <c r="N50" s="2"/>
      <c r="O50" s="1"/>
      <c r="P50" s="1"/>
      <c r="Q50" s="142"/>
      <c r="R50" s="142"/>
      <c r="S50" s="143"/>
      <c r="T50" s="144"/>
      <c r="U50" s="143"/>
      <c r="V50" s="144"/>
      <c r="W50" s="143"/>
      <c r="X50" s="144"/>
      <c r="Y50" s="143"/>
    </row>
    <row r="51" spans="1:30" s="122" customFormat="1" ht="15" customHeight="1" x14ac:dyDescent="0.25">
      <c r="B51" s="1"/>
      <c r="C51" s="120"/>
      <c r="D51" s="1"/>
      <c r="E51" s="1"/>
      <c r="F51" s="120"/>
      <c r="G51" s="2"/>
      <c r="H51" s="2"/>
      <c r="I51" s="120"/>
      <c r="J51" s="2"/>
      <c r="K51" s="2"/>
      <c r="L51" s="120"/>
      <c r="M51" s="2"/>
      <c r="N51" s="2"/>
      <c r="O51" s="1"/>
      <c r="P51" s="1"/>
      <c r="Q51" s="142"/>
      <c r="R51" s="142"/>
      <c r="S51" s="143"/>
      <c r="T51" s="144"/>
      <c r="U51" s="143"/>
      <c r="V51" s="144"/>
      <c r="W51" s="143"/>
      <c r="X51" s="144"/>
      <c r="Y51" s="143"/>
    </row>
  </sheetData>
  <sortState xmlns:xlrd2="http://schemas.microsoft.com/office/spreadsheetml/2017/richdata2" ref="P30:V33">
    <sortCondition ref="P30:P33"/>
  </sortState>
  <customSheetViews>
    <customSheetView guid="{2806289E-E2A8-4B9B-A15C-380DC7171E03}" showPageBreaks="1" showGridLines="0" view="pageLayout" topLeftCell="A2">
      <selection activeCell="B27" sqref="B27"/>
      <pageMargins left="0.75" right="0.75" top="0.75" bottom="0.75" header="0.5" footer="0.5"/>
      <pageSetup orientation="landscape" r:id="rId1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  <customSheetView guid="{F3B5803E-F644-4017-98FB-3DB746882656}" showPageBreaks="1" showGridLines="0" view="pageLayout" topLeftCell="A2">
      <selection activeCell="B27" sqref="B27"/>
      <pageMargins left="0.75" right="0.75" top="0.75" bottom="0.75" header="0.5" footer="0.5"/>
      <pageSetup orientation="landscape" r:id="rId2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</customSheetViews>
  <mergeCells count="30">
    <mergeCell ref="B27:F27"/>
    <mergeCell ref="B28:F28"/>
    <mergeCell ref="B29:F29"/>
    <mergeCell ref="B30:F30"/>
    <mergeCell ref="B46:M46"/>
    <mergeCell ref="B48:M48"/>
    <mergeCell ref="B31:F31"/>
    <mergeCell ref="B35:M35"/>
    <mergeCell ref="B37:M37"/>
    <mergeCell ref="B32:F32"/>
    <mergeCell ref="B33:F33"/>
    <mergeCell ref="B4:M4"/>
    <mergeCell ref="D6:E6"/>
    <mergeCell ref="G6:H6"/>
    <mergeCell ref="J6:K6"/>
    <mergeCell ref="M6:N6"/>
    <mergeCell ref="B24:E24"/>
    <mergeCell ref="S8:T8"/>
    <mergeCell ref="U8:V8"/>
    <mergeCell ref="W8:X8"/>
    <mergeCell ref="Y8:Z8"/>
    <mergeCell ref="Q6:R9"/>
    <mergeCell ref="S6:Z6"/>
    <mergeCell ref="D7:E7"/>
    <mergeCell ref="G7:H7"/>
    <mergeCell ref="J7:K7"/>
    <mergeCell ref="M7:N7"/>
    <mergeCell ref="B16:M16"/>
    <mergeCell ref="B20:M20"/>
    <mergeCell ref="B23:M23"/>
  </mergeCells>
  <hyperlinks>
    <hyperlink ref="B2" location="ToC!A1" display="Table of Contents" xr:uid="{4983BDD9-F202-402B-A719-EEA9C8079D9B}"/>
  </hyperlinks>
  <pageMargins left="0.75" right="0.75" top="0.75" bottom="0.75" header="0.5" footer="0.5"/>
  <pageSetup orientation="landscape" r:id="rId3"/>
  <headerFooter>
    <oddHeader>&amp;L&amp;"Arial,Italic"&amp;10ADEA Survey of Allied Dental Program Directors, 2018 Summary and Results</oddHeader>
    <oddFooter>&amp;L&amp;"Arial,Regular"&amp;10July 2019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D487B-36E4-4B6E-8EB6-51309479F670}">
  <sheetPr>
    <tabColor theme="0" tint="-0.499984740745262"/>
    <pageSetUpPr autoPageBreaks="0"/>
  </sheetPr>
  <dimension ref="A1:U84"/>
  <sheetViews>
    <sheetView showGridLines="0" zoomScaleNormal="100" workbookViewId="0"/>
  </sheetViews>
  <sheetFormatPr defaultColWidth="8.81640625" defaultRowHeight="14.5" x14ac:dyDescent="0.35"/>
  <cols>
    <col min="1" max="1" width="2.26953125" customWidth="1"/>
    <col min="2" max="2" width="20.7265625" customWidth="1"/>
    <col min="3" max="3" width="2" customWidth="1"/>
    <col min="4" max="5" width="8.26953125" customWidth="1"/>
    <col min="6" max="6" width="2.7265625" customWidth="1"/>
    <col min="7" max="8" width="8.26953125" customWidth="1"/>
    <col min="9" max="9" width="1.453125" customWidth="1"/>
    <col min="10" max="11" width="8.26953125" customWidth="1"/>
    <col min="12" max="12" width="1.453125" customWidth="1"/>
    <col min="13" max="14" width="8.26953125" customWidth="1"/>
    <col min="15" max="15" width="1.453125" customWidth="1"/>
    <col min="16" max="17" width="8.26953125" customWidth="1"/>
    <col min="18" max="18" width="2.7265625" customWidth="1"/>
    <col min="21" max="21" width="31.453125" bestFit="1" customWidth="1"/>
  </cols>
  <sheetData>
    <row r="1" spans="1:18" s="1" customFormat="1" ht="12.75" customHeight="1" x14ac:dyDescent="0.25">
      <c r="D1" s="3"/>
      <c r="F1" s="3"/>
      <c r="H1" s="3"/>
      <c r="K1" s="3"/>
      <c r="L1" s="3"/>
      <c r="O1" s="3"/>
      <c r="R1" s="3"/>
    </row>
    <row r="2" spans="1:18" s="1" customFormat="1" ht="12.75" customHeight="1" x14ac:dyDescent="0.35">
      <c r="B2" s="78" t="s">
        <v>25</v>
      </c>
      <c r="E2" s="3"/>
      <c r="H2" s="3"/>
      <c r="I2" s="3"/>
      <c r="L2" s="3"/>
      <c r="M2" s="3"/>
      <c r="O2" s="3"/>
      <c r="P2" s="3"/>
    </row>
    <row r="3" spans="1:18" ht="15" customHeight="1" x14ac:dyDescent="0.35">
      <c r="A3" s="1"/>
      <c r="B3" s="515" t="s">
        <v>452</v>
      </c>
      <c r="C3" s="515"/>
      <c r="D3" s="515"/>
      <c r="E3" s="515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</row>
    <row r="4" spans="1:18" x14ac:dyDescent="0.35">
      <c r="A4" s="1"/>
      <c r="B4" s="515"/>
      <c r="C4" s="515"/>
      <c r="D4" s="515"/>
      <c r="E4" s="5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</row>
    <row r="5" spans="1:18" x14ac:dyDescent="0.35">
      <c r="A5" s="1"/>
      <c r="B5" s="515"/>
      <c r="C5" s="515"/>
      <c r="D5" s="515"/>
      <c r="E5" s="515"/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5"/>
      <c r="R5" s="315"/>
    </row>
    <row r="6" spans="1:18" ht="15" customHeight="1" x14ac:dyDescent="0.35">
      <c r="A6" s="1"/>
      <c r="B6" s="515"/>
      <c r="C6" s="515"/>
      <c r="D6" s="515"/>
      <c r="E6" s="515"/>
      <c r="F6" s="315"/>
      <c r="G6" s="516" t="s">
        <v>146</v>
      </c>
      <c r="H6" s="516"/>
      <c r="I6" s="516"/>
      <c r="J6" s="516"/>
      <c r="K6" s="516"/>
      <c r="L6" s="516"/>
      <c r="M6" s="516"/>
      <c r="N6" s="516"/>
      <c r="O6" s="516"/>
      <c r="P6" s="516"/>
      <c r="Q6" s="516"/>
      <c r="R6" s="315"/>
    </row>
    <row r="7" spans="1:18" ht="12.75" customHeight="1" x14ac:dyDescent="0.35">
      <c r="A7" s="1"/>
      <c r="B7" s="315"/>
      <c r="C7" s="315"/>
      <c r="D7" s="2"/>
      <c r="E7" s="2"/>
      <c r="F7" s="315"/>
      <c r="G7" s="315"/>
      <c r="H7" s="315"/>
      <c r="I7" s="315"/>
      <c r="J7" s="315"/>
      <c r="K7" s="315"/>
      <c r="L7" s="315"/>
      <c r="M7" s="2"/>
      <c r="N7" s="2"/>
      <c r="O7" s="315"/>
      <c r="P7" s="2"/>
      <c r="Q7" s="2"/>
      <c r="R7" s="315"/>
    </row>
    <row r="8" spans="1:18" x14ac:dyDescent="0.35">
      <c r="A8" s="1"/>
      <c r="B8" s="1"/>
      <c r="C8" s="1"/>
      <c r="D8" s="476" t="s">
        <v>3</v>
      </c>
      <c r="E8" s="476"/>
      <c r="F8" s="16"/>
      <c r="G8" s="501" t="s">
        <v>150</v>
      </c>
      <c r="H8" s="501"/>
      <c r="I8" s="173"/>
      <c r="J8" s="501" t="s">
        <v>147</v>
      </c>
      <c r="K8" s="501"/>
      <c r="L8" s="173"/>
      <c r="M8" s="501" t="s">
        <v>148</v>
      </c>
      <c r="N8" s="501"/>
      <c r="O8" s="173"/>
      <c r="P8" s="501" t="s">
        <v>149</v>
      </c>
      <c r="Q8" s="501"/>
      <c r="R8" s="16"/>
    </row>
    <row r="9" spans="1:18" x14ac:dyDescent="0.35">
      <c r="A9" s="1"/>
      <c r="B9" s="3"/>
      <c r="C9" s="3"/>
      <c r="D9" s="517" t="s">
        <v>373</v>
      </c>
      <c r="E9" s="517"/>
      <c r="F9" s="3"/>
      <c r="G9" s="475" t="s">
        <v>375</v>
      </c>
      <c r="H9" s="475"/>
      <c r="I9" s="3"/>
      <c r="J9" s="475" t="s">
        <v>376</v>
      </c>
      <c r="K9" s="475"/>
      <c r="L9" s="3"/>
      <c r="M9" s="475" t="s">
        <v>377</v>
      </c>
      <c r="N9" s="475"/>
      <c r="O9" s="3"/>
      <c r="P9" s="475" t="s">
        <v>378</v>
      </c>
      <c r="Q9" s="475"/>
      <c r="R9" s="3"/>
    </row>
    <row r="10" spans="1:18" ht="22.5" customHeight="1" thickBot="1" x14ac:dyDescent="0.4">
      <c r="A10" s="1"/>
      <c r="B10" s="30"/>
      <c r="C10" s="9"/>
      <c r="D10" s="317" t="s">
        <v>24</v>
      </c>
      <c r="E10" s="54" t="s">
        <v>2</v>
      </c>
      <c r="F10" s="9"/>
      <c r="G10" s="317" t="s">
        <v>24</v>
      </c>
      <c r="H10" s="317" t="s">
        <v>2</v>
      </c>
      <c r="I10" s="9"/>
      <c r="J10" s="317" t="s">
        <v>24</v>
      </c>
      <c r="K10" s="54" t="s">
        <v>2</v>
      </c>
      <c r="L10" s="9"/>
      <c r="M10" s="317" t="s">
        <v>24</v>
      </c>
      <c r="N10" s="54" t="s">
        <v>2</v>
      </c>
      <c r="O10" s="9"/>
      <c r="P10" s="317" t="s">
        <v>24</v>
      </c>
      <c r="Q10" s="54" t="s">
        <v>2</v>
      </c>
      <c r="R10" s="9"/>
    </row>
    <row r="11" spans="1:18" ht="10" customHeight="1" x14ac:dyDescent="0.35">
      <c r="A11" s="1"/>
      <c r="B11" s="9"/>
      <c r="C11" s="9"/>
      <c r="D11" s="8"/>
      <c r="E11" s="8"/>
      <c r="F11" s="9"/>
      <c r="G11" s="8"/>
      <c r="H11" s="8"/>
      <c r="I11" s="9"/>
      <c r="J11" s="8"/>
      <c r="K11" s="8"/>
      <c r="L11" s="9"/>
      <c r="M11" s="8"/>
      <c r="N11" s="8"/>
      <c r="O11" s="9"/>
      <c r="P11" s="8"/>
      <c r="Q11" s="8"/>
      <c r="R11" s="9"/>
    </row>
    <row r="12" spans="1:18" ht="15" customHeight="1" x14ac:dyDescent="0.35">
      <c r="A12" s="1"/>
      <c r="B12" s="65" t="s">
        <v>60</v>
      </c>
      <c r="C12" s="64"/>
      <c r="D12" s="68">
        <f>SUM(D13:D21)</f>
        <v>119</v>
      </c>
      <c r="E12" s="67">
        <f t="shared" ref="E12:E21" si="0">D12/$D$12</f>
        <v>1</v>
      </c>
      <c r="F12" s="64"/>
      <c r="G12" s="68">
        <f>SUM(G13:G21)</f>
        <v>26</v>
      </c>
      <c r="H12" s="67">
        <f t="shared" ref="H12:H21" si="1">G12/$G$12</f>
        <v>1</v>
      </c>
      <c r="I12" s="64"/>
      <c r="J12" s="68">
        <f>SUM(J13:J21)</f>
        <v>16</v>
      </c>
      <c r="K12" s="67">
        <f t="shared" ref="K12:K21" si="2">J12/$J$12</f>
        <v>1</v>
      </c>
      <c r="L12" s="64"/>
      <c r="M12" s="68">
        <f>SUM(M13:M21)</f>
        <v>50</v>
      </c>
      <c r="N12" s="67">
        <f>M12/$P$12</f>
        <v>1.8518518518518519</v>
      </c>
      <c r="O12" s="64"/>
      <c r="P12" s="68">
        <f>SUM(P13:P21)</f>
        <v>27</v>
      </c>
      <c r="Q12" s="67">
        <f t="shared" ref="Q12:Q21" si="3">P12/$P$12</f>
        <v>1</v>
      </c>
      <c r="R12" s="64"/>
    </row>
    <row r="13" spans="1:18" x14ac:dyDescent="0.35">
      <c r="A13" s="1"/>
      <c r="B13" s="44" t="s">
        <v>182</v>
      </c>
      <c r="C13" s="28"/>
      <c r="D13" s="41">
        <f>D35+D46+D57+D68+D24</f>
        <v>3</v>
      </c>
      <c r="E13" s="6">
        <f t="shared" si="0"/>
        <v>2.5210084033613446E-2</v>
      </c>
      <c r="F13" s="28"/>
      <c r="G13" s="91">
        <f>G35+G46+G57+G68+G24</f>
        <v>1</v>
      </c>
      <c r="H13" s="92">
        <f t="shared" si="1"/>
        <v>3.8461538461538464E-2</v>
      </c>
      <c r="I13" s="28"/>
      <c r="J13" s="91">
        <f>J35+J46+J57+J68+J24</f>
        <v>0</v>
      </c>
      <c r="K13" s="92">
        <f t="shared" si="2"/>
        <v>0</v>
      </c>
      <c r="L13" s="28"/>
      <c r="M13" s="91">
        <f>M35+M46+M57+M68+M24</f>
        <v>0</v>
      </c>
      <c r="N13" s="92">
        <f>M13/$M$12</f>
        <v>0</v>
      </c>
      <c r="O13" s="28"/>
      <c r="P13" s="91">
        <f>P35+P46+P57+P68+P24</f>
        <v>2</v>
      </c>
      <c r="Q13" s="92">
        <f>P13/$P$12</f>
        <v>7.407407407407407E-2</v>
      </c>
      <c r="R13" s="28"/>
    </row>
    <row r="14" spans="1:18" x14ac:dyDescent="0.35">
      <c r="A14" s="1"/>
      <c r="B14" s="83" t="s">
        <v>56</v>
      </c>
      <c r="C14" s="28"/>
      <c r="D14" s="324">
        <f t="shared" ref="D14:D20" si="4">D36+D47+D58+D69+D25</f>
        <v>7</v>
      </c>
      <c r="E14" s="7">
        <f t="shared" si="0"/>
        <v>5.8823529411764705E-2</v>
      </c>
      <c r="F14" s="28"/>
      <c r="G14" s="57">
        <f t="shared" ref="G14:G21" si="5">G36+G47+G58+G69+G25</f>
        <v>1</v>
      </c>
      <c r="H14" s="7">
        <f t="shared" si="1"/>
        <v>3.8461538461538464E-2</v>
      </c>
      <c r="I14" s="28"/>
      <c r="J14" s="57">
        <f t="shared" ref="J14:J21" si="6">J36+J47+J58+J69+J25</f>
        <v>0</v>
      </c>
      <c r="K14" s="7">
        <f t="shared" si="2"/>
        <v>0</v>
      </c>
      <c r="L14" s="28"/>
      <c r="M14" s="57">
        <f t="shared" ref="M14:M21" si="7">M36+M47+M58+M69+M25</f>
        <v>1</v>
      </c>
      <c r="N14" s="7">
        <f t="shared" ref="N14:N21" si="8">M14/$M$12</f>
        <v>0.02</v>
      </c>
      <c r="O14" s="28"/>
      <c r="P14" s="57">
        <f t="shared" ref="P14:P21" si="9">P36+P47+P58+P69+P25</f>
        <v>5</v>
      </c>
      <c r="Q14" s="7">
        <f t="shared" si="3"/>
        <v>0.18518518518518517</v>
      </c>
      <c r="R14" s="28"/>
    </row>
    <row r="15" spans="1:18" x14ac:dyDescent="0.35">
      <c r="A15" s="1"/>
      <c r="B15" s="44" t="s">
        <v>55</v>
      </c>
      <c r="C15" s="28"/>
      <c r="D15" s="41">
        <f t="shared" si="4"/>
        <v>15</v>
      </c>
      <c r="E15" s="6">
        <f t="shared" si="0"/>
        <v>0.12605042016806722</v>
      </c>
      <c r="F15" s="28"/>
      <c r="G15" s="91">
        <f t="shared" si="5"/>
        <v>4</v>
      </c>
      <c r="H15" s="92">
        <f t="shared" si="1"/>
        <v>0.15384615384615385</v>
      </c>
      <c r="I15" s="28"/>
      <c r="J15" s="91">
        <f t="shared" si="6"/>
        <v>2</v>
      </c>
      <c r="K15" s="92">
        <f t="shared" si="2"/>
        <v>0.125</v>
      </c>
      <c r="L15" s="28"/>
      <c r="M15" s="91">
        <f t="shared" si="7"/>
        <v>3</v>
      </c>
      <c r="N15" s="92">
        <f t="shared" si="8"/>
        <v>0.06</v>
      </c>
      <c r="O15" s="28"/>
      <c r="P15" s="91">
        <f t="shared" si="9"/>
        <v>6</v>
      </c>
      <c r="Q15" s="92">
        <f t="shared" si="3"/>
        <v>0.22222222222222221</v>
      </c>
      <c r="R15" s="28"/>
    </row>
    <row r="16" spans="1:18" x14ac:dyDescent="0.35">
      <c r="A16" s="1"/>
      <c r="B16" s="83" t="s">
        <v>54</v>
      </c>
      <c r="C16" s="28"/>
      <c r="D16" s="57">
        <f t="shared" si="4"/>
        <v>15</v>
      </c>
      <c r="E16" s="7">
        <f t="shared" si="0"/>
        <v>0.12605042016806722</v>
      </c>
      <c r="F16" s="28"/>
      <c r="G16" s="57">
        <f t="shared" si="5"/>
        <v>6</v>
      </c>
      <c r="H16" s="7">
        <f t="shared" si="1"/>
        <v>0.23076923076923078</v>
      </c>
      <c r="I16" s="28"/>
      <c r="J16" s="57">
        <f t="shared" si="6"/>
        <v>2</v>
      </c>
      <c r="K16" s="7">
        <f t="shared" si="2"/>
        <v>0.125</v>
      </c>
      <c r="L16" s="28"/>
      <c r="M16" s="57">
        <f t="shared" si="7"/>
        <v>5</v>
      </c>
      <c r="N16" s="7">
        <f t="shared" si="8"/>
        <v>0.1</v>
      </c>
      <c r="O16" s="28"/>
      <c r="P16" s="57">
        <f t="shared" si="9"/>
        <v>2</v>
      </c>
      <c r="Q16" s="7">
        <f t="shared" si="3"/>
        <v>7.407407407407407E-2</v>
      </c>
      <c r="R16" s="28"/>
    </row>
    <row r="17" spans="1:21" x14ac:dyDescent="0.35">
      <c r="A17" s="1"/>
      <c r="B17" s="44" t="s">
        <v>53</v>
      </c>
      <c r="C17" s="28"/>
      <c r="D17" s="41">
        <f t="shared" si="4"/>
        <v>38</v>
      </c>
      <c r="E17" s="6">
        <f t="shared" si="0"/>
        <v>0.31932773109243695</v>
      </c>
      <c r="F17" s="28"/>
      <c r="G17" s="91">
        <f t="shared" si="5"/>
        <v>6</v>
      </c>
      <c r="H17" s="92">
        <f t="shared" si="1"/>
        <v>0.23076923076923078</v>
      </c>
      <c r="I17" s="28"/>
      <c r="J17" s="91">
        <f t="shared" si="6"/>
        <v>7</v>
      </c>
      <c r="K17" s="92">
        <f t="shared" si="2"/>
        <v>0.4375</v>
      </c>
      <c r="L17" s="28"/>
      <c r="M17" s="91">
        <f t="shared" si="7"/>
        <v>19</v>
      </c>
      <c r="N17" s="92">
        <f t="shared" si="8"/>
        <v>0.38</v>
      </c>
      <c r="O17" s="28"/>
      <c r="P17" s="91">
        <f t="shared" si="9"/>
        <v>6</v>
      </c>
      <c r="Q17" s="92">
        <f t="shared" si="3"/>
        <v>0.22222222222222221</v>
      </c>
      <c r="R17" s="28"/>
    </row>
    <row r="18" spans="1:21" x14ac:dyDescent="0.35">
      <c r="A18" s="1"/>
      <c r="B18" s="83" t="s">
        <v>52</v>
      </c>
      <c r="C18" s="28"/>
      <c r="D18" s="57">
        <f t="shared" si="4"/>
        <v>28</v>
      </c>
      <c r="E18" s="7">
        <f t="shared" si="0"/>
        <v>0.23529411764705882</v>
      </c>
      <c r="F18" s="28"/>
      <c r="G18" s="57">
        <f t="shared" si="5"/>
        <v>3</v>
      </c>
      <c r="H18" s="7">
        <f t="shared" si="1"/>
        <v>0.11538461538461539</v>
      </c>
      <c r="I18" s="28"/>
      <c r="J18" s="57">
        <f t="shared" si="6"/>
        <v>5</v>
      </c>
      <c r="K18" s="7">
        <f t="shared" si="2"/>
        <v>0.3125</v>
      </c>
      <c r="L18" s="28"/>
      <c r="M18" s="57">
        <f t="shared" si="7"/>
        <v>18</v>
      </c>
      <c r="N18" s="7">
        <f t="shared" si="8"/>
        <v>0.36</v>
      </c>
      <c r="O18" s="28"/>
      <c r="P18" s="57">
        <f t="shared" si="9"/>
        <v>2</v>
      </c>
      <c r="Q18" s="7">
        <f t="shared" si="3"/>
        <v>7.407407407407407E-2</v>
      </c>
      <c r="R18" s="28"/>
    </row>
    <row r="19" spans="1:21" x14ac:dyDescent="0.35">
      <c r="A19" s="1"/>
      <c r="B19" s="44" t="s">
        <v>51</v>
      </c>
      <c r="C19" s="28"/>
      <c r="D19" s="41">
        <f t="shared" si="4"/>
        <v>10</v>
      </c>
      <c r="E19" s="6">
        <f t="shared" si="0"/>
        <v>8.4033613445378158E-2</v>
      </c>
      <c r="F19" s="28"/>
      <c r="G19" s="91">
        <f t="shared" si="5"/>
        <v>3</v>
      </c>
      <c r="H19" s="92">
        <f t="shared" si="1"/>
        <v>0.11538461538461539</v>
      </c>
      <c r="I19" s="28"/>
      <c r="J19" s="91">
        <f t="shared" si="6"/>
        <v>0</v>
      </c>
      <c r="K19" s="92">
        <f t="shared" si="2"/>
        <v>0</v>
      </c>
      <c r="L19" s="28"/>
      <c r="M19" s="91">
        <f t="shared" si="7"/>
        <v>3</v>
      </c>
      <c r="N19" s="92">
        <f t="shared" si="8"/>
        <v>0.06</v>
      </c>
      <c r="O19" s="28"/>
      <c r="P19" s="91">
        <f t="shared" si="9"/>
        <v>4</v>
      </c>
      <c r="Q19" s="92">
        <f t="shared" si="3"/>
        <v>0.14814814814814814</v>
      </c>
      <c r="R19" s="28"/>
    </row>
    <row r="20" spans="1:21" x14ac:dyDescent="0.35">
      <c r="A20" s="1"/>
      <c r="B20" s="83" t="s">
        <v>50</v>
      </c>
      <c r="C20" s="28"/>
      <c r="D20" s="57">
        <f t="shared" si="4"/>
        <v>3</v>
      </c>
      <c r="E20" s="7">
        <f t="shared" si="0"/>
        <v>2.5210084033613446E-2</v>
      </c>
      <c r="F20" s="28"/>
      <c r="G20" s="57">
        <f t="shared" si="5"/>
        <v>2</v>
      </c>
      <c r="H20" s="7">
        <f t="shared" si="1"/>
        <v>7.6923076923076927E-2</v>
      </c>
      <c r="I20" s="28"/>
      <c r="J20" s="57">
        <f t="shared" si="6"/>
        <v>0</v>
      </c>
      <c r="K20" s="7">
        <f t="shared" si="2"/>
        <v>0</v>
      </c>
      <c r="L20" s="28"/>
      <c r="M20" s="57">
        <f t="shared" si="7"/>
        <v>1</v>
      </c>
      <c r="N20" s="7">
        <f t="shared" si="8"/>
        <v>0.02</v>
      </c>
      <c r="O20" s="28"/>
      <c r="P20" s="57">
        <f t="shared" si="9"/>
        <v>0</v>
      </c>
      <c r="Q20" s="7">
        <f t="shared" si="3"/>
        <v>0</v>
      </c>
      <c r="R20" s="28"/>
      <c r="U20" s="177"/>
    </row>
    <row r="21" spans="1:21" x14ac:dyDescent="0.35">
      <c r="A21" s="1"/>
      <c r="B21" s="44" t="s">
        <v>183</v>
      </c>
      <c r="C21" s="28"/>
      <c r="D21" s="41">
        <f>D43+D54+D65+D76+D32</f>
        <v>0</v>
      </c>
      <c r="E21" s="6">
        <f t="shared" si="0"/>
        <v>0</v>
      </c>
      <c r="F21" s="28"/>
      <c r="G21" s="91">
        <f t="shared" si="5"/>
        <v>0</v>
      </c>
      <c r="H21" s="92">
        <f t="shared" si="1"/>
        <v>0</v>
      </c>
      <c r="I21" s="28"/>
      <c r="J21" s="91">
        <f t="shared" si="6"/>
        <v>0</v>
      </c>
      <c r="K21" s="92">
        <f t="shared" si="2"/>
        <v>0</v>
      </c>
      <c r="L21" s="28"/>
      <c r="M21" s="91">
        <f t="shared" si="7"/>
        <v>0</v>
      </c>
      <c r="N21" s="92">
        <f t="shared" si="8"/>
        <v>0</v>
      </c>
      <c r="O21" s="28"/>
      <c r="P21" s="91">
        <f t="shared" si="9"/>
        <v>0</v>
      </c>
      <c r="Q21" s="92">
        <f t="shared" si="3"/>
        <v>0</v>
      </c>
      <c r="R21" s="28"/>
    </row>
    <row r="22" spans="1:21" ht="10" customHeight="1" x14ac:dyDescent="0.35">
      <c r="A22" s="1"/>
      <c r="B22" s="9"/>
      <c r="C22" s="9"/>
      <c r="D22" s="8"/>
      <c r="E22" s="8"/>
      <c r="F22" s="9"/>
      <c r="G22" s="8"/>
      <c r="H22" s="8"/>
      <c r="I22" s="9"/>
      <c r="J22" s="8"/>
      <c r="K22" s="8"/>
      <c r="L22" s="9"/>
      <c r="M22" s="8"/>
      <c r="N22" s="8"/>
      <c r="O22" s="9"/>
      <c r="P22" s="8"/>
      <c r="Q22" s="8"/>
      <c r="R22" s="9"/>
    </row>
    <row r="23" spans="1:21" ht="15" customHeight="1" x14ac:dyDescent="0.35">
      <c r="A23" s="1"/>
      <c r="B23" s="65" t="s">
        <v>220</v>
      </c>
      <c r="C23" s="64"/>
      <c r="D23" s="68">
        <f>SUM(D24:D32)</f>
        <v>0</v>
      </c>
      <c r="E23" s="67">
        <f>D23/D12</f>
        <v>0</v>
      </c>
      <c r="F23" s="64"/>
      <c r="G23" s="68">
        <f>SUM(G24:G32)</f>
        <v>0</v>
      </c>
      <c r="H23" s="67">
        <f>G23/G12</f>
        <v>0</v>
      </c>
      <c r="I23" s="64"/>
      <c r="J23" s="68">
        <f>SUM(J24:J32)</f>
        <v>0</v>
      </c>
      <c r="K23" s="67">
        <f>J23/J12</f>
        <v>0</v>
      </c>
      <c r="L23" s="64"/>
      <c r="M23" s="68">
        <f>SUM(M24:M32)</f>
        <v>0</v>
      </c>
      <c r="N23" s="67">
        <f>M23/M12</f>
        <v>0</v>
      </c>
      <c r="O23" s="64"/>
      <c r="P23" s="68">
        <f>SUM(P24:P32)</f>
        <v>0</v>
      </c>
      <c r="Q23" s="67">
        <v>0</v>
      </c>
      <c r="R23" s="64"/>
    </row>
    <row r="24" spans="1:21" x14ac:dyDescent="0.35">
      <c r="A24" s="1"/>
      <c r="B24" s="44" t="s">
        <v>182</v>
      </c>
      <c r="C24" s="28"/>
      <c r="D24" s="41">
        <f>SUM(G24,J24,M24, P24)</f>
        <v>0</v>
      </c>
      <c r="E24" s="6">
        <v>0</v>
      </c>
      <c r="F24" s="28"/>
      <c r="G24" s="93">
        <v>0</v>
      </c>
      <c r="H24" s="92">
        <v>0</v>
      </c>
      <c r="I24" s="28"/>
      <c r="J24" s="93">
        <v>0</v>
      </c>
      <c r="K24" s="92">
        <v>0</v>
      </c>
      <c r="L24" s="28"/>
      <c r="M24" s="93">
        <v>0</v>
      </c>
      <c r="N24" s="92">
        <v>0</v>
      </c>
      <c r="O24" s="28"/>
      <c r="P24" s="93">
        <v>0</v>
      </c>
      <c r="Q24" s="92">
        <v>0</v>
      </c>
      <c r="R24" s="28"/>
    </row>
    <row r="25" spans="1:21" x14ac:dyDescent="0.35">
      <c r="A25" s="1"/>
      <c r="B25" s="83" t="s">
        <v>56</v>
      </c>
      <c r="C25" s="28"/>
      <c r="D25" s="12">
        <f t="shared" ref="D25:D32" si="10">SUM(G25,J25,M25, P25)</f>
        <v>0</v>
      </c>
      <c r="E25" s="7">
        <v>0</v>
      </c>
      <c r="F25" s="28"/>
      <c r="G25" s="12">
        <v>0</v>
      </c>
      <c r="H25" s="7">
        <v>0</v>
      </c>
      <c r="I25" s="28"/>
      <c r="J25" s="12">
        <v>0</v>
      </c>
      <c r="K25" s="7">
        <v>0</v>
      </c>
      <c r="L25" s="28"/>
      <c r="M25" s="12">
        <v>0</v>
      </c>
      <c r="N25" s="7">
        <v>0</v>
      </c>
      <c r="O25" s="28"/>
      <c r="P25" s="12">
        <v>0</v>
      </c>
      <c r="Q25" s="7">
        <v>0</v>
      </c>
      <c r="R25" s="28"/>
    </row>
    <row r="26" spans="1:21" x14ac:dyDescent="0.35">
      <c r="A26" s="1"/>
      <c r="B26" s="44" t="s">
        <v>55</v>
      </c>
      <c r="C26" s="28"/>
      <c r="D26" s="11">
        <f t="shared" si="10"/>
        <v>0</v>
      </c>
      <c r="E26" s="6">
        <v>0</v>
      </c>
      <c r="F26" s="28"/>
      <c r="G26" s="93">
        <v>0</v>
      </c>
      <c r="H26" s="92">
        <v>0</v>
      </c>
      <c r="I26" s="28"/>
      <c r="J26" s="93">
        <v>0</v>
      </c>
      <c r="K26" s="92">
        <v>0</v>
      </c>
      <c r="L26" s="28"/>
      <c r="M26" s="93">
        <v>0</v>
      </c>
      <c r="N26" s="92">
        <v>0</v>
      </c>
      <c r="O26" s="28"/>
      <c r="P26" s="93">
        <v>0</v>
      </c>
      <c r="Q26" s="92">
        <v>0</v>
      </c>
      <c r="R26" s="28"/>
    </row>
    <row r="27" spans="1:21" x14ac:dyDescent="0.35">
      <c r="A27" s="1"/>
      <c r="B27" s="83" t="s">
        <v>54</v>
      </c>
      <c r="C27" s="28"/>
      <c r="D27" s="12">
        <f t="shared" si="10"/>
        <v>0</v>
      </c>
      <c r="E27" s="7">
        <v>0</v>
      </c>
      <c r="F27" s="28"/>
      <c r="G27" s="12">
        <v>0</v>
      </c>
      <c r="H27" s="7">
        <v>0</v>
      </c>
      <c r="I27" s="28"/>
      <c r="J27" s="12">
        <v>0</v>
      </c>
      <c r="K27" s="7">
        <v>0</v>
      </c>
      <c r="L27" s="28"/>
      <c r="M27" s="12">
        <v>0</v>
      </c>
      <c r="N27" s="7">
        <v>0</v>
      </c>
      <c r="O27" s="28"/>
      <c r="P27" s="12">
        <v>0</v>
      </c>
      <c r="Q27" s="7">
        <v>0</v>
      </c>
      <c r="R27" s="28"/>
    </row>
    <row r="28" spans="1:21" x14ac:dyDescent="0.35">
      <c r="A28" s="1"/>
      <c r="B28" s="44" t="s">
        <v>53</v>
      </c>
      <c r="C28" s="28"/>
      <c r="D28" s="11">
        <f t="shared" si="10"/>
        <v>0</v>
      </c>
      <c r="E28" s="6">
        <v>0</v>
      </c>
      <c r="F28" s="28"/>
      <c r="G28" s="93">
        <v>0</v>
      </c>
      <c r="H28" s="92">
        <v>0</v>
      </c>
      <c r="I28" s="28"/>
      <c r="J28" s="93">
        <v>0</v>
      </c>
      <c r="K28" s="92">
        <v>0</v>
      </c>
      <c r="L28" s="28"/>
      <c r="M28" s="93">
        <v>0</v>
      </c>
      <c r="N28" s="92">
        <v>0</v>
      </c>
      <c r="O28" s="28"/>
      <c r="P28" s="93">
        <v>0</v>
      </c>
      <c r="Q28" s="92">
        <v>0</v>
      </c>
      <c r="R28" s="28"/>
    </row>
    <row r="29" spans="1:21" x14ac:dyDescent="0.35">
      <c r="A29" s="1"/>
      <c r="B29" s="83" t="s">
        <v>52</v>
      </c>
      <c r="C29" s="28"/>
      <c r="D29" s="12">
        <f t="shared" si="10"/>
        <v>0</v>
      </c>
      <c r="E29" s="7">
        <v>0</v>
      </c>
      <c r="F29" s="28"/>
      <c r="G29" s="12">
        <v>0</v>
      </c>
      <c r="H29" s="7">
        <v>0</v>
      </c>
      <c r="I29" s="28"/>
      <c r="J29" s="12">
        <v>0</v>
      </c>
      <c r="K29" s="7">
        <v>0</v>
      </c>
      <c r="L29" s="28"/>
      <c r="M29" s="12">
        <v>0</v>
      </c>
      <c r="N29" s="7">
        <v>0</v>
      </c>
      <c r="O29" s="28"/>
      <c r="P29" s="12">
        <v>0</v>
      </c>
      <c r="Q29" s="7">
        <v>0</v>
      </c>
      <c r="R29" s="28"/>
    </row>
    <row r="30" spans="1:21" x14ac:dyDescent="0.35">
      <c r="A30" s="1"/>
      <c r="B30" s="44" t="s">
        <v>51</v>
      </c>
      <c r="C30" s="28"/>
      <c r="D30" s="11">
        <f t="shared" si="10"/>
        <v>0</v>
      </c>
      <c r="E30" s="6">
        <v>0</v>
      </c>
      <c r="F30" s="28"/>
      <c r="G30" s="93">
        <v>0</v>
      </c>
      <c r="H30" s="92">
        <v>0</v>
      </c>
      <c r="I30" s="28"/>
      <c r="J30" s="93">
        <v>0</v>
      </c>
      <c r="K30" s="92">
        <v>0</v>
      </c>
      <c r="L30" s="28"/>
      <c r="M30" s="93">
        <v>0</v>
      </c>
      <c r="N30" s="92">
        <v>0</v>
      </c>
      <c r="O30" s="28"/>
      <c r="P30" s="93">
        <v>0</v>
      </c>
      <c r="Q30" s="92">
        <v>0</v>
      </c>
      <c r="R30" s="28"/>
    </row>
    <row r="31" spans="1:21" x14ac:dyDescent="0.35">
      <c r="A31" s="1"/>
      <c r="B31" s="83" t="s">
        <v>50</v>
      </c>
      <c r="C31" s="28"/>
      <c r="D31" s="12">
        <f t="shared" si="10"/>
        <v>0</v>
      </c>
      <c r="E31" s="7">
        <v>0</v>
      </c>
      <c r="F31" s="28"/>
      <c r="G31" s="12">
        <v>0</v>
      </c>
      <c r="H31" s="7">
        <v>0</v>
      </c>
      <c r="I31" s="28"/>
      <c r="J31" s="12">
        <v>0</v>
      </c>
      <c r="K31" s="7">
        <v>0</v>
      </c>
      <c r="L31" s="28"/>
      <c r="M31" s="12">
        <v>0</v>
      </c>
      <c r="N31" s="7">
        <v>0</v>
      </c>
      <c r="O31" s="28"/>
      <c r="P31" s="12">
        <v>0</v>
      </c>
      <c r="Q31" s="7">
        <v>0</v>
      </c>
      <c r="R31" s="28"/>
    </row>
    <row r="32" spans="1:21" x14ac:dyDescent="0.35">
      <c r="A32" s="1"/>
      <c r="B32" s="44" t="s">
        <v>183</v>
      </c>
      <c r="C32" s="28"/>
      <c r="D32" s="11">
        <f t="shared" si="10"/>
        <v>0</v>
      </c>
      <c r="E32" s="6">
        <v>0</v>
      </c>
      <c r="F32" s="28"/>
      <c r="G32" s="93">
        <v>0</v>
      </c>
      <c r="H32" s="92">
        <v>0</v>
      </c>
      <c r="I32" s="28"/>
      <c r="J32" s="93">
        <v>0</v>
      </c>
      <c r="K32" s="92">
        <v>0</v>
      </c>
      <c r="L32" s="28"/>
      <c r="M32" s="93">
        <v>0</v>
      </c>
      <c r="N32" s="92">
        <v>0</v>
      </c>
      <c r="O32" s="28"/>
      <c r="P32" s="93">
        <v>0</v>
      </c>
      <c r="Q32" s="92">
        <v>0</v>
      </c>
      <c r="R32" s="28"/>
    </row>
    <row r="33" spans="1:18" x14ac:dyDescent="0.35">
      <c r="A33" s="1"/>
      <c r="B33" s="214"/>
      <c r="C33" s="421"/>
      <c r="D33" s="422"/>
      <c r="E33" s="423"/>
      <c r="F33" s="421"/>
      <c r="G33" s="422"/>
      <c r="H33" s="423"/>
      <c r="I33" s="421"/>
      <c r="J33" s="422"/>
      <c r="K33" s="423"/>
      <c r="L33" s="421"/>
      <c r="M33" s="422"/>
      <c r="N33" s="423"/>
      <c r="O33" s="421"/>
      <c r="P33" s="422"/>
      <c r="Q33" s="423"/>
      <c r="R33" s="28"/>
    </row>
    <row r="34" spans="1:18" ht="15" customHeight="1" x14ac:dyDescent="0.35">
      <c r="A34" s="1"/>
      <c r="B34" s="65" t="s">
        <v>190</v>
      </c>
      <c r="C34" s="64"/>
      <c r="D34" s="68">
        <f>SUM(D35:D43)</f>
        <v>39</v>
      </c>
      <c r="E34" s="67">
        <f>D34/D12</f>
        <v>0.32773109243697479</v>
      </c>
      <c r="F34" s="64"/>
      <c r="G34" s="68">
        <f>SUM(G35:G43)</f>
        <v>6</v>
      </c>
      <c r="H34" s="67">
        <f>G34/G12</f>
        <v>0.23076923076923078</v>
      </c>
      <c r="I34" s="64"/>
      <c r="J34" s="68">
        <f>SUM(J35:J43)</f>
        <v>5</v>
      </c>
      <c r="K34" s="67">
        <f>J34/J12</f>
        <v>0.3125</v>
      </c>
      <c r="L34" s="64"/>
      <c r="M34" s="68">
        <f>SUM(M35:M43)</f>
        <v>16</v>
      </c>
      <c r="N34" s="67">
        <f>M34/M12</f>
        <v>0.32</v>
      </c>
      <c r="O34" s="64"/>
      <c r="P34" s="68">
        <f>SUM(P35:P43)</f>
        <v>12</v>
      </c>
      <c r="Q34" s="67">
        <f>P34/P12</f>
        <v>0.44444444444444442</v>
      </c>
      <c r="R34" s="64"/>
    </row>
    <row r="35" spans="1:18" x14ac:dyDescent="0.35">
      <c r="A35" s="1"/>
      <c r="B35" s="44" t="s">
        <v>182</v>
      </c>
      <c r="C35" s="28"/>
      <c r="D35" s="41">
        <f>SUM(G35,J35,M35, P35)</f>
        <v>1</v>
      </c>
      <c r="E35" s="6">
        <f>D35/$D$34</f>
        <v>2.564102564102564E-2</v>
      </c>
      <c r="F35" s="28"/>
      <c r="G35" s="93">
        <v>0</v>
      </c>
      <c r="H35" s="92">
        <f>G35/$G$34</f>
        <v>0</v>
      </c>
      <c r="I35" s="28"/>
      <c r="J35" s="91">
        <v>0</v>
      </c>
      <c r="K35" s="92">
        <f>J35/$J$34</f>
        <v>0</v>
      </c>
      <c r="L35" s="28"/>
      <c r="M35" s="93">
        <v>0</v>
      </c>
      <c r="N35" s="92">
        <f>M35/$M$34</f>
        <v>0</v>
      </c>
      <c r="O35" s="28"/>
      <c r="P35" s="93">
        <v>1</v>
      </c>
      <c r="Q35" s="92">
        <f>P35/$P$34</f>
        <v>8.3333333333333329E-2</v>
      </c>
      <c r="R35" s="28"/>
    </row>
    <row r="36" spans="1:18" x14ac:dyDescent="0.35">
      <c r="A36" s="1"/>
      <c r="B36" s="83" t="s">
        <v>56</v>
      </c>
      <c r="C36" s="28"/>
      <c r="D36" s="12">
        <f t="shared" ref="D36:D43" si="11">SUM(G36,J36,M36, P36)</f>
        <v>1</v>
      </c>
      <c r="E36" s="7">
        <f>D36/$D$34</f>
        <v>2.564102564102564E-2</v>
      </c>
      <c r="F36" s="28"/>
      <c r="G36" s="12">
        <v>0</v>
      </c>
      <c r="H36" s="7">
        <f t="shared" ref="H36:H43" si="12">G36/$G$34</f>
        <v>0</v>
      </c>
      <c r="I36" s="28"/>
      <c r="J36" s="12">
        <v>0</v>
      </c>
      <c r="K36" s="7">
        <f t="shared" ref="K36:K43" si="13">J36/$J$34</f>
        <v>0</v>
      </c>
      <c r="L36" s="28"/>
      <c r="M36" s="12">
        <v>0</v>
      </c>
      <c r="N36" s="7">
        <f t="shared" ref="N36:N43" si="14">M36/$M$34</f>
        <v>0</v>
      </c>
      <c r="O36" s="28"/>
      <c r="P36" s="12">
        <v>1</v>
      </c>
      <c r="Q36" s="7">
        <f t="shared" ref="Q36:Q43" si="15">P36/$P$34</f>
        <v>8.3333333333333329E-2</v>
      </c>
      <c r="R36" s="28"/>
    </row>
    <row r="37" spans="1:18" x14ac:dyDescent="0.35">
      <c r="A37" s="1"/>
      <c r="B37" s="44" t="s">
        <v>55</v>
      </c>
      <c r="C37" s="28"/>
      <c r="D37" s="11">
        <f t="shared" si="11"/>
        <v>5</v>
      </c>
      <c r="E37" s="6">
        <f t="shared" ref="E37:E43" si="16">D37/$D$34</f>
        <v>0.12820512820512819</v>
      </c>
      <c r="F37" s="28"/>
      <c r="G37" s="93">
        <v>2</v>
      </c>
      <c r="H37" s="92">
        <f t="shared" si="12"/>
        <v>0.33333333333333331</v>
      </c>
      <c r="I37" s="28"/>
      <c r="J37" s="93">
        <v>1</v>
      </c>
      <c r="K37" s="92">
        <f t="shared" si="13"/>
        <v>0.2</v>
      </c>
      <c r="L37" s="28"/>
      <c r="M37" s="93">
        <v>0</v>
      </c>
      <c r="N37" s="92">
        <f t="shared" si="14"/>
        <v>0</v>
      </c>
      <c r="O37" s="28"/>
      <c r="P37" s="93">
        <v>2</v>
      </c>
      <c r="Q37" s="92">
        <f t="shared" si="15"/>
        <v>0.16666666666666666</v>
      </c>
      <c r="R37" s="28"/>
    </row>
    <row r="38" spans="1:18" x14ac:dyDescent="0.35">
      <c r="A38" s="1"/>
      <c r="B38" s="83" t="s">
        <v>54</v>
      </c>
      <c r="C38" s="28"/>
      <c r="D38" s="12">
        <f t="shared" si="11"/>
        <v>4</v>
      </c>
      <c r="E38" s="7">
        <f t="shared" si="16"/>
        <v>0.10256410256410256</v>
      </c>
      <c r="F38" s="28"/>
      <c r="G38" s="12">
        <v>1</v>
      </c>
      <c r="H38" s="7">
        <f t="shared" si="12"/>
        <v>0.16666666666666666</v>
      </c>
      <c r="I38" s="28"/>
      <c r="J38" s="12">
        <v>0</v>
      </c>
      <c r="K38" s="7">
        <f t="shared" si="13"/>
        <v>0</v>
      </c>
      <c r="L38" s="28"/>
      <c r="M38" s="12">
        <v>2</v>
      </c>
      <c r="N38" s="7">
        <f t="shared" si="14"/>
        <v>0.125</v>
      </c>
      <c r="O38" s="28"/>
      <c r="P38" s="12">
        <v>1</v>
      </c>
      <c r="Q38" s="7">
        <f t="shared" si="15"/>
        <v>8.3333333333333329E-2</v>
      </c>
      <c r="R38" s="28"/>
    </row>
    <row r="39" spans="1:18" x14ac:dyDescent="0.35">
      <c r="A39" s="1"/>
      <c r="B39" s="44" t="s">
        <v>53</v>
      </c>
      <c r="C39" s="28"/>
      <c r="D39" s="11">
        <f t="shared" si="11"/>
        <v>12</v>
      </c>
      <c r="E39" s="6">
        <f t="shared" si="16"/>
        <v>0.30769230769230771</v>
      </c>
      <c r="F39" s="28"/>
      <c r="G39" s="93">
        <v>1</v>
      </c>
      <c r="H39" s="92">
        <f t="shared" si="12"/>
        <v>0.16666666666666666</v>
      </c>
      <c r="I39" s="28"/>
      <c r="J39" s="93">
        <v>3</v>
      </c>
      <c r="K39" s="92">
        <f t="shared" si="13"/>
        <v>0.6</v>
      </c>
      <c r="L39" s="28"/>
      <c r="M39" s="93">
        <v>4</v>
      </c>
      <c r="N39" s="92">
        <f t="shared" si="14"/>
        <v>0.25</v>
      </c>
      <c r="O39" s="28"/>
      <c r="P39" s="93">
        <v>4</v>
      </c>
      <c r="Q39" s="92">
        <f t="shared" si="15"/>
        <v>0.33333333333333331</v>
      </c>
      <c r="R39" s="28"/>
    </row>
    <row r="40" spans="1:18" x14ac:dyDescent="0.35">
      <c r="A40" s="1"/>
      <c r="B40" s="83" t="s">
        <v>52</v>
      </c>
      <c r="C40" s="28"/>
      <c r="D40" s="12">
        <f t="shared" si="11"/>
        <v>10</v>
      </c>
      <c r="E40" s="7">
        <f t="shared" si="16"/>
        <v>0.25641025641025639</v>
      </c>
      <c r="F40" s="28"/>
      <c r="G40" s="12">
        <v>0</v>
      </c>
      <c r="H40" s="7">
        <f t="shared" si="12"/>
        <v>0</v>
      </c>
      <c r="I40" s="28"/>
      <c r="J40" s="12">
        <v>1</v>
      </c>
      <c r="K40" s="7">
        <f t="shared" si="13"/>
        <v>0.2</v>
      </c>
      <c r="L40" s="28"/>
      <c r="M40" s="12">
        <v>8</v>
      </c>
      <c r="N40" s="7">
        <f t="shared" si="14"/>
        <v>0.5</v>
      </c>
      <c r="O40" s="28"/>
      <c r="P40" s="12">
        <v>1</v>
      </c>
      <c r="Q40" s="7">
        <f t="shared" si="15"/>
        <v>8.3333333333333329E-2</v>
      </c>
      <c r="R40" s="28"/>
    </row>
    <row r="41" spans="1:18" x14ac:dyDescent="0.35">
      <c r="A41" s="1"/>
      <c r="B41" s="44" t="s">
        <v>51</v>
      </c>
      <c r="C41" s="28"/>
      <c r="D41" s="11">
        <f t="shared" si="11"/>
        <v>5</v>
      </c>
      <c r="E41" s="6">
        <f t="shared" si="16"/>
        <v>0.12820512820512819</v>
      </c>
      <c r="F41" s="28"/>
      <c r="G41" s="93">
        <v>1</v>
      </c>
      <c r="H41" s="92">
        <f t="shared" si="12"/>
        <v>0.16666666666666666</v>
      </c>
      <c r="I41" s="28"/>
      <c r="J41" s="93">
        <v>0</v>
      </c>
      <c r="K41" s="92">
        <f t="shared" si="13"/>
        <v>0</v>
      </c>
      <c r="L41" s="28"/>
      <c r="M41" s="93">
        <v>2</v>
      </c>
      <c r="N41" s="92">
        <f t="shared" si="14"/>
        <v>0.125</v>
      </c>
      <c r="O41" s="28"/>
      <c r="P41" s="93">
        <v>2</v>
      </c>
      <c r="Q41" s="92">
        <f t="shared" si="15"/>
        <v>0.16666666666666666</v>
      </c>
      <c r="R41" s="28"/>
    </row>
    <row r="42" spans="1:18" x14ac:dyDescent="0.35">
      <c r="A42" s="1"/>
      <c r="B42" s="83" t="s">
        <v>50</v>
      </c>
      <c r="C42" s="28"/>
      <c r="D42" s="12">
        <f t="shared" si="11"/>
        <v>1</v>
      </c>
      <c r="E42" s="7">
        <f t="shared" si="16"/>
        <v>2.564102564102564E-2</v>
      </c>
      <c r="F42" s="28"/>
      <c r="G42" s="12">
        <v>1</v>
      </c>
      <c r="H42" s="7">
        <f t="shared" si="12"/>
        <v>0.16666666666666666</v>
      </c>
      <c r="I42" s="28"/>
      <c r="J42" s="12">
        <v>0</v>
      </c>
      <c r="K42" s="7">
        <f t="shared" si="13"/>
        <v>0</v>
      </c>
      <c r="L42" s="28"/>
      <c r="M42" s="12">
        <v>0</v>
      </c>
      <c r="N42" s="7">
        <f t="shared" si="14"/>
        <v>0</v>
      </c>
      <c r="O42" s="28"/>
      <c r="P42" s="12">
        <v>0</v>
      </c>
      <c r="Q42" s="7">
        <f t="shared" si="15"/>
        <v>0</v>
      </c>
      <c r="R42" s="28"/>
    </row>
    <row r="43" spans="1:18" x14ac:dyDescent="0.35">
      <c r="A43" s="1"/>
      <c r="B43" s="44" t="s">
        <v>183</v>
      </c>
      <c r="C43" s="28"/>
      <c r="D43" s="11">
        <f t="shared" si="11"/>
        <v>0</v>
      </c>
      <c r="E43" s="6">
        <f t="shared" si="16"/>
        <v>0</v>
      </c>
      <c r="F43" s="28"/>
      <c r="G43" s="93">
        <v>0</v>
      </c>
      <c r="H43" s="92">
        <f t="shared" si="12"/>
        <v>0</v>
      </c>
      <c r="I43" s="28"/>
      <c r="J43" s="93">
        <v>0</v>
      </c>
      <c r="K43" s="92">
        <f t="shared" si="13"/>
        <v>0</v>
      </c>
      <c r="L43" s="28"/>
      <c r="M43" s="93">
        <v>0</v>
      </c>
      <c r="N43" s="92">
        <f t="shared" si="14"/>
        <v>0</v>
      </c>
      <c r="O43" s="28"/>
      <c r="P43" s="93">
        <v>0</v>
      </c>
      <c r="Q43" s="92">
        <f t="shared" si="15"/>
        <v>0</v>
      </c>
      <c r="R43" s="28"/>
    </row>
    <row r="44" spans="1:18" ht="10" customHeight="1" x14ac:dyDescent="0.35">
      <c r="A44" s="1"/>
      <c r="B44" s="9"/>
      <c r="C44" s="9"/>
      <c r="D44" s="8"/>
      <c r="E44" s="8"/>
      <c r="F44" s="9"/>
      <c r="G44" s="8"/>
      <c r="H44" s="8"/>
      <c r="I44" s="9"/>
      <c r="J44" s="8"/>
      <c r="K44" s="8"/>
      <c r="L44" s="9"/>
      <c r="M44" s="8"/>
      <c r="N44" s="8"/>
      <c r="O44" s="9"/>
      <c r="P44" s="8"/>
      <c r="Q44" s="8"/>
      <c r="R44" s="9"/>
    </row>
    <row r="45" spans="1:18" ht="15" customHeight="1" x14ac:dyDescent="0.35">
      <c r="A45" s="1"/>
      <c r="B45" s="65" t="s">
        <v>192</v>
      </c>
      <c r="C45" s="64"/>
      <c r="D45" s="68">
        <f>SUM(D46:D54)</f>
        <v>26</v>
      </c>
      <c r="E45" s="67">
        <f>D45/D12</f>
        <v>0.21848739495798319</v>
      </c>
      <c r="F45" s="64"/>
      <c r="G45" s="68">
        <f>SUM(G46:G54)</f>
        <v>5</v>
      </c>
      <c r="H45" s="67">
        <f>G45/G12</f>
        <v>0.19230769230769232</v>
      </c>
      <c r="I45" s="64"/>
      <c r="J45" s="68">
        <f>SUM(J46:J54)</f>
        <v>8</v>
      </c>
      <c r="K45" s="67">
        <f>J45/J12</f>
        <v>0.5</v>
      </c>
      <c r="L45" s="64"/>
      <c r="M45" s="68">
        <f>SUM(M46:M54)</f>
        <v>7</v>
      </c>
      <c r="N45" s="67">
        <f>M45/M12</f>
        <v>0.14000000000000001</v>
      </c>
      <c r="O45" s="64"/>
      <c r="P45" s="68">
        <f>SUM(P46:P54)</f>
        <v>6</v>
      </c>
      <c r="Q45" s="67">
        <f>P45/P12</f>
        <v>0.22222222222222221</v>
      </c>
      <c r="R45" s="64"/>
    </row>
    <row r="46" spans="1:18" x14ac:dyDescent="0.35">
      <c r="A46" s="1"/>
      <c r="B46" s="44" t="s">
        <v>182</v>
      </c>
      <c r="C46" s="28"/>
      <c r="D46" s="41">
        <f>SUM(G46,J46,M46, P46)</f>
        <v>0</v>
      </c>
      <c r="E46" s="6">
        <f>D46/$D$45</f>
        <v>0</v>
      </c>
      <c r="F46" s="28"/>
      <c r="G46" s="93">
        <v>0</v>
      </c>
      <c r="H46" s="92">
        <f>G46/$G$45</f>
        <v>0</v>
      </c>
      <c r="I46" s="28"/>
      <c r="J46" s="91">
        <v>0</v>
      </c>
      <c r="K46" s="92">
        <f>J46/$J$45</f>
        <v>0</v>
      </c>
      <c r="L46" s="28"/>
      <c r="M46" s="93">
        <v>0</v>
      </c>
      <c r="N46" s="92">
        <f>M46/$M$45</f>
        <v>0</v>
      </c>
      <c r="O46" s="28"/>
      <c r="P46" s="93">
        <v>0</v>
      </c>
      <c r="Q46" s="92">
        <f>P46/$P$45</f>
        <v>0</v>
      </c>
      <c r="R46" s="28"/>
    </row>
    <row r="47" spans="1:18" x14ac:dyDescent="0.35">
      <c r="A47" s="1"/>
      <c r="B47" s="83" t="s">
        <v>56</v>
      </c>
      <c r="C47" s="28"/>
      <c r="D47" s="12">
        <f t="shared" ref="D47:D54" si="17">SUM(G47,J47,M47, P47)</f>
        <v>2</v>
      </c>
      <c r="E47" s="7">
        <f t="shared" ref="E47:E54" si="18">D47/$D$45</f>
        <v>7.6923076923076927E-2</v>
      </c>
      <c r="F47" s="28"/>
      <c r="G47" s="12">
        <v>0</v>
      </c>
      <c r="H47" s="7">
        <f t="shared" ref="H47:H54" si="19">G47/$G$45</f>
        <v>0</v>
      </c>
      <c r="I47" s="28"/>
      <c r="J47" s="12">
        <v>0</v>
      </c>
      <c r="K47" s="7">
        <f t="shared" ref="K47:K54" si="20">J47/$J$45</f>
        <v>0</v>
      </c>
      <c r="L47" s="28"/>
      <c r="M47" s="12">
        <v>0</v>
      </c>
      <c r="N47" s="7">
        <f t="shared" ref="N47:N54" si="21">M47/$M$45</f>
        <v>0</v>
      </c>
      <c r="O47" s="28"/>
      <c r="P47" s="12">
        <v>2</v>
      </c>
      <c r="Q47" s="7">
        <f t="shared" ref="Q47:Q54" si="22">P47/$P$45</f>
        <v>0.33333333333333331</v>
      </c>
      <c r="R47" s="28"/>
    </row>
    <row r="48" spans="1:18" x14ac:dyDescent="0.35">
      <c r="A48" s="1"/>
      <c r="B48" s="44" t="s">
        <v>55</v>
      </c>
      <c r="C48" s="28"/>
      <c r="D48" s="11">
        <f t="shared" si="17"/>
        <v>2</v>
      </c>
      <c r="E48" s="6">
        <f t="shared" si="18"/>
        <v>7.6923076923076927E-2</v>
      </c>
      <c r="F48" s="28"/>
      <c r="G48" s="93">
        <v>1</v>
      </c>
      <c r="H48" s="92">
        <f t="shared" si="19"/>
        <v>0.2</v>
      </c>
      <c r="I48" s="28"/>
      <c r="J48" s="93">
        <v>0</v>
      </c>
      <c r="K48" s="92">
        <f t="shared" si="20"/>
        <v>0</v>
      </c>
      <c r="L48" s="28"/>
      <c r="M48" s="93">
        <v>0</v>
      </c>
      <c r="N48" s="92">
        <f t="shared" si="21"/>
        <v>0</v>
      </c>
      <c r="O48" s="28"/>
      <c r="P48" s="93">
        <v>1</v>
      </c>
      <c r="Q48" s="92">
        <f t="shared" si="22"/>
        <v>0.16666666666666666</v>
      </c>
      <c r="R48" s="28"/>
    </row>
    <row r="49" spans="1:18" x14ac:dyDescent="0.35">
      <c r="A49" s="1"/>
      <c r="B49" s="83" t="s">
        <v>54</v>
      </c>
      <c r="C49" s="28"/>
      <c r="D49" s="12">
        <f t="shared" si="17"/>
        <v>4</v>
      </c>
      <c r="E49" s="7">
        <f t="shared" si="18"/>
        <v>0.15384615384615385</v>
      </c>
      <c r="F49" s="28"/>
      <c r="G49" s="12">
        <v>1</v>
      </c>
      <c r="H49" s="7">
        <f t="shared" si="19"/>
        <v>0.2</v>
      </c>
      <c r="I49" s="28"/>
      <c r="J49" s="12">
        <v>2</v>
      </c>
      <c r="K49" s="7">
        <f t="shared" si="20"/>
        <v>0.25</v>
      </c>
      <c r="L49" s="28"/>
      <c r="M49" s="12">
        <v>0</v>
      </c>
      <c r="N49" s="7">
        <f t="shared" si="21"/>
        <v>0</v>
      </c>
      <c r="O49" s="28"/>
      <c r="P49" s="12">
        <v>1</v>
      </c>
      <c r="Q49" s="7">
        <f t="shared" si="22"/>
        <v>0.16666666666666666</v>
      </c>
      <c r="R49" s="28"/>
    </row>
    <row r="50" spans="1:18" x14ac:dyDescent="0.35">
      <c r="A50" s="1"/>
      <c r="B50" s="44" t="s">
        <v>53</v>
      </c>
      <c r="C50" s="28"/>
      <c r="D50" s="11">
        <f t="shared" si="17"/>
        <v>9</v>
      </c>
      <c r="E50" s="6">
        <f t="shared" si="18"/>
        <v>0.34615384615384615</v>
      </c>
      <c r="F50" s="28"/>
      <c r="G50" s="93">
        <v>1</v>
      </c>
      <c r="H50" s="92">
        <f t="shared" si="19"/>
        <v>0.2</v>
      </c>
      <c r="I50" s="28"/>
      <c r="J50" s="93">
        <v>4</v>
      </c>
      <c r="K50" s="92">
        <f t="shared" si="20"/>
        <v>0.5</v>
      </c>
      <c r="L50" s="28"/>
      <c r="M50" s="93">
        <v>3</v>
      </c>
      <c r="N50" s="92">
        <f t="shared" si="21"/>
        <v>0.42857142857142855</v>
      </c>
      <c r="O50" s="28"/>
      <c r="P50" s="93">
        <v>1</v>
      </c>
      <c r="Q50" s="92">
        <f t="shared" si="22"/>
        <v>0.16666666666666666</v>
      </c>
      <c r="R50" s="28"/>
    </row>
    <row r="51" spans="1:18" x14ac:dyDescent="0.35">
      <c r="A51" s="1"/>
      <c r="B51" s="83" t="s">
        <v>52</v>
      </c>
      <c r="C51" s="28"/>
      <c r="D51" s="12">
        <f t="shared" si="17"/>
        <v>5</v>
      </c>
      <c r="E51" s="7">
        <f t="shared" si="18"/>
        <v>0.19230769230769232</v>
      </c>
      <c r="F51" s="28"/>
      <c r="G51" s="12">
        <v>0</v>
      </c>
      <c r="H51" s="7">
        <f t="shared" si="19"/>
        <v>0</v>
      </c>
      <c r="I51" s="28"/>
      <c r="J51" s="12">
        <v>2</v>
      </c>
      <c r="K51" s="7">
        <f t="shared" si="20"/>
        <v>0.25</v>
      </c>
      <c r="L51" s="28"/>
      <c r="M51" s="12">
        <v>3</v>
      </c>
      <c r="N51" s="7">
        <f t="shared" si="21"/>
        <v>0.42857142857142855</v>
      </c>
      <c r="O51" s="28"/>
      <c r="P51" s="12">
        <v>0</v>
      </c>
      <c r="Q51" s="7">
        <f t="shared" si="22"/>
        <v>0</v>
      </c>
      <c r="R51" s="28"/>
    </row>
    <row r="52" spans="1:18" x14ac:dyDescent="0.35">
      <c r="A52" s="1"/>
      <c r="B52" s="44" t="s">
        <v>51</v>
      </c>
      <c r="C52" s="28"/>
      <c r="D52" s="11">
        <f t="shared" si="17"/>
        <v>2</v>
      </c>
      <c r="E52" s="6">
        <f t="shared" si="18"/>
        <v>7.6923076923076927E-2</v>
      </c>
      <c r="F52" s="28"/>
      <c r="G52" s="93">
        <v>1</v>
      </c>
      <c r="H52" s="92">
        <f t="shared" si="19"/>
        <v>0.2</v>
      </c>
      <c r="I52" s="28"/>
      <c r="J52" s="93">
        <v>0</v>
      </c>
      <c r="K52" s="92">
        <f t="shared" si="20"/>
        <v>0</v>
      </c>
      <c r="L52" s="28"/>
      <c r="M52" s="93">
        <v>0</v>
      </c>
      <c r="N52" s="92">
        <f t="shared" si="21"/>
        <v>0</v>
      </c>
      <c r="O52" s="28"/>
      <c r="P52" s="93">
        <v>1</v>
      </c>
      <c r="Q52" s="92">
        <f t="shared" si="22"/>
        <v>0.16666666666666666</v>
      </c>
      <c r="R52" s="28"/>
    </row>
    <row r="53" spans="1:18" x14ac:dyDescent="0.35">
      <c r="A53" s="1"/>
      <c r="B53" s="83" t="s">
        <v>50</v>
      </c>
      <c r="C53" s="28"/>
      <c r="D53" s="12">
        <f t="shared" si="17"/>
        <v>2</v>
      </c>
      <c r="E53" s="7">
        <f t="shared" si="18"/>
        <v>7.6923076923076927E-2</v>
      </c>
      <c r="F53" s="28"/>
      <c r="G53" s="12">
        <v>1</v>
      </c>
      <c r="H53" s="7">
        <f t="shared" si="19"/>
        <v>0.2</v>
      </c>
      <c r="I53" s="28"/>
      <c r="J53" s="12">
        <v>0</v>
      </c>
      <c r="K53" s="7">
        <f t="shared" si="20"/>
        <v>0</v>
      </c>
      <c r="L53" s="28"/>
      <c r="M53" s="12">
        <v>1</v>
      </c>
      <c r="N53" s="7">
        <f t="shared" si="21"/>
        <v>0.14285714285714285</v>
      </c>
      <c r="O53" s="28"/>
      <c r="P53" s="12">
        <v>0</v>
      </c>
      <c r="Q53" s="7">
        <f t="shared" si="22"/>
        <v>0</v>
      </c>
      <c r="R53" s="28"/>
    </row>
    <row r="54" spans="1:18" x14ac:dyDescent="0.35">
      <c r="A54" s="1"/>
      <c r="B54" s="44" t="s">
        <v>183</v>
      </c>
      <c r="C54" s="28"/>
      <c r="D54" s="11">
        <f t="shared" si="17"/>
        <v>0</v>
      </c>
      <c r="E54" s="6">
        <f t="shared" si="18"/>
        <v>0</v>
      </c>
      <c r="F54" s="28"/>
      <c r="G54" s="93">
        <v>0</v>
      </c>
      <c r="H54" s="92">
        <f t="shared" si="19"/>
        <v>0</v>
      </c>
      <c r="I54" s="28"/>
      <c r="J54" s="93">
        <v>0</v>
      </c>
      <c r="K54" s="92">
        <f t="shared" si="20"/>
        <v>0</v>
      </c>
      <c r="L54" s="28"/>
      <c r="M54" s="93">
        <v>0</v>
      </c>
      <c r="N54" s="92">
        <f t="shared" si="21"/>
        <v>0</v>
      </c>
      <c r="O54" s="28"/>
      <c r="P54" s="93">
        <v>0</v>
      </c>
      <c r="Q54" s="92">
        <f t="shared" si="22"/>
        <v>0</v>
      </c>
      <c r="R54" s="28"/>
    </row>
    <row r="55" spans="1:18" ht="10" customHeight="1" x14ac:dyDescent="0.35">
      <c r="A55" s="1"/>
      <c r="B55" s="9"/>
      <c r="C55" s="9"/>
      <c r="D55" s="8"/>
      <c r="E55" s="8"/>
      <c r="F55" s="9"/>
      <c r="G55" s="8"/>
      <c r="H55" s="8"/>
      <c r="I55" s="9"/>
      <c r="J55" s="8"/>
      <c r="K55" s="8"/>
      <c r="L55" s="9"/>
      <c r="M55" s="8"/>
      <c r="N55" s="8"/>
      <c r="O55" s="9"/>
      <c r="P55" s="8"/>
      <c r="Q55" s="8"/>
      <c r="R55" s="9"/>
    </row>
    <row r="56" spans="1:18" ht="15" customHeight="1" x14ac:dyDescent="0.35">
      <c r="A56" s="1"/>
      <c r="B56" s="65" t="s">
        <v>191</v>
      </c>
      <c r="C56" s="64"/>
      <c r="D56" s="68">
        <f>SUM(D57:D65)</f>
        <v>3</v>
      </c>
      <c r="E56" s="67">
        <f>D56/D12</f>
        <v>2.5210084033613446E-2</v>
      </c>
      <c r="F56" s="64"/>
      <c r="G56" s="68">
        <f>SUM(G57:G65)</f>
        <v>2</v>
      </c>
      <c r="H56" s="67">
        <f>G56/G12</f>
        <v>7.6923076923076927E-2</v>
      </c>
      <c r="I56" s="64"/>
      <c r="J56" s="68">
        <f>SUM(J57:J65)</f>
        <v>0</v>
      </c>
      <c r="K56" s="67">
        <f>J56/J12</f>
        <v>0</v>
      </c>
      <c r="L56" s="64"/>
      <c r="M56" s="68">
        <f>SUM(M57:M65)</f>
        <v>1</v>
      </c>
      <c r="N56" s="67">
        <f>M56/M12</f>
        <v>0.02</v>
      </c>
      <c r="O56" s="64"/>
      <c r="P56" s="68">
        <f>SUM(P57:P65)</f>
        <v>0</v>
      </c>
      <c r="Q56" s="67">
        <f>P56/P12</f>
        <v>0</v>
      </c>
      <c r="R56" s="64"/>
    </row>
    <row r="57" spans="1:18" x14ac:dyDescent="0.35">
      <c r="A57" s="1"/>
      <c r="B57" s="44" t="s">
        <v>182</v>
      </c>
      <c r="C57" s="28"/>
      <c r="D57" s="41">
        <f>SUM(G57,J57,M57, P57)</f>
        <v>0</v>
      </c>
      <c r="E57" s="6">
        <f>D57/$D$56</f>
        <v>0</v>
      </c>
      <c r="F57" s="28"/>
      <c r="G57" s="93">
        <v>0</v>
      </c>
      <c r="H57" s="92">
        <f>G57/$G$56</f>
        <v>0</v>
      </c>
      <c r="I57" s="28"/>
      <c r="J57" s="93">
        <v>0</v>
      </c>
      <c r="K57" s="92" t="str">
        <f>IFERROR(J57/$P$56, "0.0%")</f>
        <v>0.0%</v>
      </c>
      <c r="L57" s="28"/>
      <c r="M57" s="93">
        <v>0</v>
      </c>
      <c r="N57" s="92">
        <f>IFERROR(M57/$M$56, "0.0%")</f>
        <v>0</v>
      </c>
      <c r="O57" s="28"/>
      <c r="P57" s="93">
        <v>0</v>
      </c>
      <c r="Q57" s="92" t="str">
        <f>IFERROR(P57/$P$56, "0.0%")</f>
        <v>0.0%</v>
      </c>
      <c r="R57" s="28"/>
    </row>
    <row r="58" spans="1:18" x14ac:dyDescent="0.35">
      <c r="A58" s="1"/>
      <c r="B58" s="83" t="s">
        <v>56</v>
      </c>
      <c r="C58" s="28"/>
      <c r="D58" s="12">
        <f t="shared" ref="D58:D65" si="23">SUM(G58,J58,M58, P58)</f>
        <v>0</v>
      </c>
      <c r="E58" s="7">
        <f t="shared" ref="E58:E65" si="24">D58/$D$56</f>
        <v>0</v>
      </c>
      <c r="F58" s="28"/>
      <c r="G58" s="12">
        <v>0</v>
      </c>
      <c r="H58" s="7">
        <f t="shared" ref="H58:H65" si="25">G58/$G$56</f>
        <v>0</v>
      </c>
      <c r="I58" s="28"/>
      <c r="J58" s="12">
        <v>0</v>
      </c>
      <c r="K58" s="7">
        <v>0</v>
      </c>
      <c r="L58" s="28"/>
      <c r="M58" s="12">
        <v>0</v>
      </c>
      <c r="N58" s="7">
        <f t="shared" ref="N58:N65" si="26">IFERROR(M58/$M$56, "0.0%")</f>
        <v>0</v>
      </c>
      <c r="O58" s="28"/>
      <c r="P58" s="12">
        <v>0</v>
      </c>
      <c r="Q58" s="7" t="str">
        <f t="shared" ref="Q58:Q65" si="27">IFERROR(P58/$P$56, "0.0%")</f>
        <v>0.0%</v>
      </c>
      <c r="R58" s="28"/>
    </row>
    <row r="59" spans="1:18" x14ac:dyDescent="0.35">
      <c r="A59" s="1"/>
      <c r="B59" s="44" t="s">
        <v>55</v>
      </c>
      <c r="C59" s="28"/>
      <c r="D59" s="11">
        <f t="shared" si="23"/>
        <v>0</v>
      </c>
      <c r="E59" s="6">
        <f t="shared" si="24"/>
        <v>0</v>
      </c>
      <c r="F59" s="28"/>
      <c r="G59" s="93">
        <v>0</v>
      </c>
      <c r="H59" s="92">
        <f t="shared" si="25"/>
        <v>0</v>
      </c>
      <c r="I59" s="28"/>
      <c r="J59" s="93">
        <v>0</v>
      </c>
      <c r="K59" s="92">
        <v>0</v>
      </c>
      <c r="L59" s="28"/>
      <c r="M59" s="93">
        <v>0</v>
      </c>
      <c r="N59" s="92">
        <f t="shared" si="26"/>
        <v>0</v>
      </c>
      <c r="O59" s="28"/>
      <c r="P59" s="93">
        <v>0</v>
      </c>
      <c r="Q59" s="92" t="str">
        <f t="shared" si="27"/>
        <v>0.0%</v>
      </c>
      <c r="R59" s="28"/>
    </row>
    <row r="60" spans="1:18" x14ac:dyDescent="0.35">
      <c r="A60" s="1"/>
      <c r="B60" s="83" t="s">
        <v>54</v>
      </c>
      <c r="C60" s="28"/>
      <c r="D60" s="12">
        <f t="shared" si="23"/>
        <v>1</v>
      </c>
      <c r="E60" s="7">
        <f t="shared" si="24"/>
        <v>0.33333333333333331</v>
      </c>
      <c r="F60" s="28"/>
      <c r="G60" s="12">
        <v>0</v>
      </c>
      <c r="H60" s="7">
        <f t="shared" si="25"/>
        <v>0</v>
      </c>
      <c r="I60" s="28"/>
      <c r="J60" s="12">
        <v>0</v>
      </c>
      <c r="K60" s="7">
        <v>1</v>
      </c>
      <c r="L60" s="28"/>
      <c r="M60" s="12">
        <v>1</v>
      </c>
      <c r="N60" s="7">
        <f t="shared" si="26"/>
        <v>1</v>
      </c>
      <c r="O60" s="28"/>
      <c r="P60" s="12">
        <v>0</v>
      </c>
      <c r="Q60" s="7" t="str">
        <f t="shared" si="27"/>
        <v>0.0%</v>
      </c>
      <c r="R60" s="28"/>
    </row>
    <row r="61" spans="1:18" x14ac:dyDescent="0.35">
      <c r="A61" s="1"/>
      <c r="B61" s="44" t="s">
        <v>53</v>
      </c>
      <c r="C61" s="28"/>
      <c r="D61" s="11">
        <f t="shared" si="23"/>
        <v>1</v>
      </c>
      <c r="E61" s="6">
        <f t="shared" si="24"/>
        <v>0.33333333333333331</v>
      </c>
      <c r="F61" s="28"/>
      <c r="G61" s="93">
        <v>1</v>
      </c>
      <c r="H61" s="92">
        <f t="shared" si="25"/>
        <v>0.5</v>
      </c>
      <c r="I61" s="28"/>
      <c r="J61" s="93">
        <v>0</v>
      </c>
      <c r="K61" s="92">
        <v>0</v>
      </c>
      <c r="L61" s="28"/>
      <c r="M61" s="93">
        <v>0</v>
      </c>
      <c r="N61" s="92">
        <f t="shared" si="26"/>
        <v>0</v>
      </c>
      <c r="O61" s="28"/>
      <c r="P61" s="93">
        <v>0</v>
      </c>
      <c r="Q61" s="92" t="str">
        <f t="shared" si="27"/>
        <v>0.0%</v>
      </c>
      <c r="R61" s="28"/>
    </row>
    <row r="62" spans="1:18" x14ac:dyDescent="0.35">
      <c r="A62" s="1"/>
      <c r="B62" s="83" t="s">
        <v>52</v>
      </c>
      <c r="C62" s="28"/>
      <c r="D62" s="12">
        <f t="shared" si="23"/>
        <v>1</v>
      </c>
      <c r="E62" s="7">
        <f t="shared" si="24"/>
        <v>0.33333333333333331</v>
      </c>
      <c r="F62" s="28"/>
      <c r="G62" s="12">
        <v>1</v>
      </c>
      <c r="H62" s="7">
        <f t="shared" si="25"/>
        <v>0.5</v>
      </c>
      <c r="I62" s="28"/>
      <c r="J62" s="12">
        <v>0</v>
      </c>
      <c r="K62" s="7">
        <v>0</v>
      </c>
      <c r="L62" s="28"/>
      <c r="M62" s="12">
        <v>0</v>
      </c>
      <c r="N62" s="7">
        <f t="shared" si="26"/>
        <v>0</v>
      </c>
      <c r="O62" s="28"/>
      <c r="P62" s="12">
        <v>0</v>
      </c>
      <c r="Q62" s="7" t="str">
        <f t="shared" si="27"/>
        <v>0.0%</v>
      </c>
      <c r="R62" s="28"/>
    </row>
    <row r="63" spans="1:18" x14ac:dyDescent="0.35">
      <c r="A63" s="1"/>
      <c r="B63" s="44" t="s">
        <v>51</v>
      </c>
      <c r="C63" s="28"/>
      <c r="D63" s="11">
        <f t="shared" si="23"/>
        <v>0</v>
      </c>
      <c r="E63" s="6">
        <f t="shared" si="24"/>
        <v>0</v>
      </c>
      <c r="F63" s="28"/>
      <c r="G63" s="93">
        <v>0</v>
      </c>
      <c r="H63" s="92">
        <f t="shared" si="25"/>
        <v>0</v>
      </c>
      <c r="I63" s="28"/>
      <c r="J63" s="93">
        <v>0</v>
      </c>
      <c r="K63" s="92">
        <v>0</v>
      </c>
      <c r="L63" s="28"/>
      <c r="M63" s="93">
        <v>0</v>
      </c>
      <c r="N63" s="92">
        <f t="shared" si="26"/>
        <v>0</v>
      </c>
      <c r="O63" s="28"/>
      <c r="P63" s="93">
        <v>0</v>
      </c>
      <c r="Q63" s="92" t="str">
        <f t="shared" si="27"/>
        <v>0.0%</v>
      </c>
      <c r="R63" s="28"/>
    </row>
    <row r="64" spans="1:18" x14ac:dyDescent="0.35">
      <c r="A64" s="1"/>
      <c r="B64" s="83" t="s">
        <v>50</v>
      </c>
      <c r="C64" s="28"/>
      <c r="D64" s="12">
        <f t="shared" si="23"/>
        <v>0</v>
      </c>
      <c r="E64" s="7">
        <f t="shared" si="24"/>
        <v>0</v>
      </c>
      <c r="F64" s="28"/>
      <c r="G64" s="12">
        <v>0</v>
      </c>
      <c r="H64" s="7">
        <f t="shared" si="25"/>
        <v>0</v>
      </c>
      <c r="I64" s="28"/>
      <c r="J64" s="12">
        <v>0</v>
      </c>
      <c r="K64" s="7">
        <v>0</v>
      </c>
      <c r="L64" s="28"/>
      <c r="M64" s="12">
        <v>0</v>
      </c>
      <c r="N64" s="7">
        <f t="shared" si="26"/>
        <v>0</v>
      </c>
      <c r="O64" s="28"/>
      <c r="P64" s="12">
        <v>0</v>
      </c>
      <c r="Q64" s="7" t="str">
        <f t="shared" si="27"/>
        <v>0.0%</v>
      </c>
      <c r="R64" s="28"/>
    </row>
    <row r="65" spans="1:18" x14ac:dyDescent="0.35">
      <c r="A65" s="1"/>
      <c r="B65" s="44" t="s">
        <v>183</v>
      </c>
      <c r="C65" s="28"/>
      <c r="D65" s="11">
        <f t="shared" si="23"/>
        <v>0</v>
      </c>
      <c r="E65" s="6">
        <f t="shared" si="24"/>
        <v>0</v>
      </c>
      <c r="F65" s="28"/>
      <c r="G65" s="93">
        <v>0</v>
      </c>
      <c r="H65" s="92">
        <f t="shared" si="25"/>
        <v>0</v>
      </c>
      <c r="I65" s="28"/>
      <c r="J65" s="93">
        <v>0</v>
      </c>
      <c r="K65" s="92">
        <v>0</v>
      </c>
      <c r="L65" s="28"/>
      <c r="M65" s="93">
        <v>0</v>
      </c>
      <c r="N65" s="92">
        <f t="shared" si="26"/>
        <v>0</v>
      </c>
      <c r="O65" s="28"/>
      <c r="P65" s="93">
        <v>0</v>
      </c>
      <c r="Q65" s="92" t="str">
        <f t="shared" si="27"/>
        <v>0.0%</v>
      </c>
      <c r="R65" s="28"/>
    </row>
    <row r="66" spans="1:18" ht="10" customHeight="1" x14ac:dyDescent="0.35">
      <c r="A66" s="1"/>
      <c r="B66" s="9"/>
      <c r="C66" s="9"/>
      <c r="D66" s="8"/>
      <c r="E66" s="8"/>
      <c r="F66" s="9"/>
      <c r="G66" s="8"/>
      <c r="H66" s="8"/>
      <c r="I66" s="9"/>
      <c r="J66" s="8"/>
      <c r="K66" s="8"/>
      <c r="L66" s="9"/>
      <c r="M66" s="8"/>
      <c r="N66" s="8"/>
      <c r="O66" s="9"/>
      <c r="P66" s="8"/>
      <c r="Q66" s="8"/>
      <c r="R66" s="9"/>
    </row>
    <row r="67" spans="1:18" ht="15" customHeight="1" x14ac:dyDescent="0.35">
      <c r="A67" s="1"/>
      <c r="B67" s="65" t="s">
        <v>189</v>
      </c>
      <c r="C67" s="64"/>
      <c r="D67" s="68">
        <f>SUM(D68:D76)</f>
        <v>51</v>
      </c>
      <c r="E67" s="67">
        <f>D67/D12</f>
        <v>0.42857142857142855</v>
      </c>
      <c r="F67" s="64"/>
      <c r="G67" s="68">
        <f>SUM(G68:G76)</f>
        <v>13</v>
      </c>
      <c r="H67" s="67">
        <f>G67/G12</f>
        <v>0.5</v>
      </c>
      <c r="I67" s="64"/>
      <c r="J67" s="68">
        <f>SUM(J68:J76)</f>
        <v>3</v>
      </c>
      <c r="K67" s="67">
        <f>J67/J12</f>
        <v>0.1875</v>
      </c>
      <c r="L67" s="64"/>
      <c r="M67" s="68">
        <f>SUM(M68:M76)</f>
        <v>26</v>
      </c>
      <c r="N67" s="67">
        <f>M67/M12</f>
        <v>0.52</v>
      </c>
      <c r="O67" s="64"/>
      <c r="P67" s="68">
        <f>SUM(P68:P76)</f>
        <v>9</v>
      </c>
      <c r="Q67" s="67">
        <f>P67/P12</f>
        <v>0.33333333333333331</v>
      </c>
      <c r="R67" s="64"/>
    </row>
    <row r="68" spans="1:18" x14ac:dyDescent="0.35">
      <c r="A68" s="1"/>
      <c r="B68" s="44" t="s">
        <v>182</v>
      </c>
      <c r="C68" s="28"/>
      <c r="D68" s="41">
        <f>SUM(G68,J68,M68, P68)</f>
        <v>2</v>
      </c>
      <c r="E68" s="6">
        <f>D68/$D$67</f>
        <v>3.9215686274509803E-2</v>
      </c>
      <c r="F68" s="28"/>
      <c r="G68" s="93">
        <v>1</v>
      </c>
      <c r="H68" s="92">
        <f>G68/$G$67</f>
        <v>7.6923076923076927E-2</v>
      </c>
      <c r="I68" s="28"/>
      <c r="J68" s="91">
        <v>0</v>
      </c>
      <c r="K68" s="92">
        <f>J68/$J$67</f>
        <v>0</v>
      </c>
      <c r="L68" s="28"/>
      <c r="M68" s="93">
        <v>0</v>
      </c>
      <c r="N68" s="92">
        <f>M68/$M$67</f>
        <v>0</v>
      </c>
      <c r="O68" s="28"/>
      <c r="P68" s="93">
        <v>1</v>
      </c>
      <c r="Q68" s="92">
        <f>P68/$P$67</f>
        <v>0.1111111111111111</v>
      </c>
      <c r="R68" s="28"/>
    </row>
    <row r="69" spans="1:18" x14ac:dyDescent="0.35">
      <c r="A69" s="1"/>
      <c r="B69" s="83" t="s">
        <v>56</v>
      </c>
      <c r="C69" s="28"/>
      <c r="D69" s="12">
        <f t="shared" ref="D69:D76" si="28">SUM(G69,J69,M69, P69)</f>
        <v>4</v>
      </c>
      <c r="E69" s="7">
        <f t="shared" ref="E69:E76" si="29">D69/$D$67</f>
        <v>7.8431372549019607E-2</v>
      </c>
      <c r="F69" s="28"/>
      <c r="G69" s="12">
        <v>1</v>
      </c>
      <c r="H69" s="7">
        <f t="shared" ref="H69:H76" si="30">G69/$G$67</f>
        <v>7.6923076923076927E-2</v>
      </c>
      <c r="I69" s="28"/>
      <c r="J69" s="12">
        <v>0</v>
      </c>
      <c r="K69" s="7">
        <f t="shared" ref="K69:K76" si="31">J69/$J$67</f>
        <v>0</v>
      </c>
      <c r="L69" s="28"/>
      <c r="M69" s="12">
        <v>1</v>
      </c>
      <c r="N69" s="7">
        <f t="shared" ref="N69:N76" si="32">M69/$M$67</f>
        <v>3.8461538461538464E-2</v>
      </c>
      <c r="O69" s="28"/>
      <c r="P69" s="12">
        <v>2</v>
      </c>
      <c r="Q69" s="7">
        <f t="shared" ref="Q69:Q76" si="33">P69/$P$67</f>
        <v>0.22222222222222221</v>
      </c>
      <c r="R69" s="28"/>
    </row>
    <row r="70" spans="1:18" x14ac:dyDescent="0.35">
      <c r="A70" s="1"/>
      <c r="B70" s="44" t="s">
        <v>55</v>
      </c>
      <c r="C70" s="28"/>
      <c r="D70" s="11">
        <f t="shared" si="28"/>
        <v>8</v>
      </c>
      <c r="E70" s="6">
        <f t="shared" si="29"/>
        <v>0.15686274509803921</v>
      </c>
      <c r="F70" s="28"/>
      <c r="G70" s="93">
        <v>1</v>
      </c>
      <c r="H70" s="92">
        <f t="shared" si="30"/>
        <v>7.6923076923076927E-2</v>
      </c>
      <c r="I70" s="28"/>
      <c r="J70" s="93">
        <v>1</v>
      </c>
      <c r="K70" s="92">
        <f t="shared" si="31"/>
        <v>0.33333333333333331</v>
      </c>
      <c r="L70" s="28"/>
      <c r="M70" s="93">
        <v>3</v>
      </c>
      <c r="N70" s="92">
        <f t="shared" si="32"/>
        <v>0.11538461538461539</v>
      </c>
      <c r="O70" s="28"/>
      <c r="P70" s="93">
        <v>3</v>
      </c>
      <c r="Q70" s="92">
        <f t="shared" si="33"/>
        <v>0.33333333333333331</v>
      </c>
      <c r="R70" s="28"/>
    </row>
    <row r="71" spans="1:18" x14ac:dyDescent="0.35">
      <c r="A71" s="1"/>
      <c r="B71" s="83" t="s">
        <v>54</v>
      </c>
      <c r="C71" s="28"/>
      <c r="D71" s="12">
        <f t="shared" si="28"/>
        <v>6</v>
      </c>
      <c r="E71" s="7">
        <f t="shared" si="29"/>
        <v>0.11764705882352941</v>
      </c>
      <c r="F71" s="28"/>
      <c r="G71" s="12">
        <v>4</v>
      </c>
      <c r="H71" s="7">
        <f t="shared" si="30"/>
        <v>0.30769230769230771</v>
      </c>
      <c r="I71" s="28"/>
      <c r="J71" s="12">
        <v>0</v>
      </c>
      <c r="K71" s="7">
        <f t="shared" si="31"/>
        <v>0</v>
      </c>
      <c r="L71" s="28"/>
      <c r="M71" s="12">
        <v>2</v>
      </c>
      <c r="N71" s="7">
        <f t="shared" si="32"/>
        <v>7.6923076923076927E-2</v>
      </c>
      <c r="O71" s="28"/>
      <c r="P71" s="12">
        <v>0</v>
      </c>
      <c r="Q71" s="7">
        <f t="shared" si="33"/>
        <v>0</v>
      </c>
      <c r="R71" s="28"/>
    </row>
    <row r="72" spans="1:18" x14ac:dyDescent="0.35">
      <c r="A72" s="1"/>
      <c r="B72" s="44" t="s">
        <v>53</v>
      </c>
      <c r="C72" s="28"/>
      <c r="D72" s="11">
        <f t="shared" si="28"/>
        <v>16</v>
      </c>
      <c r="E72" s="6">
        <f t="shared" si="29"/>
        <v>0.31372549019607843</v>
      </c>
      <c r="F72" s="28"/>
      <c r="G72" s="93">
        <v>3</v>
      </c>
      <c r="H72" s="92">
        <f t="shared" si="30"/>
        <v>0.23076923076923078</v>
      </c>
      <c r="I72" s="28"/>
      <c r="J72" s="93">
        <v>0</v>
      </c>
      <c r="K72" s="92">
        <f t="shared" si="31"/>
        <v>0</v>
      </c>
      <c r="L72" s="28"/>
      <c r="M72" s="93">
        <v>12</v>
      </c>
      <c r="N72" s="92">
        <f t="shared" si="32"/>
        <v>0.46153846153846156</v>
      </c>
      <c r="O72" s="28"/>
      <c r="P72" s="93">
        <v>1</v>
      </c>
      <c r="Q72" s="92">
        <f t="shared" si="33"/>
        <v>0.1111111111111111</v>
      </c>
      <c r="R72" s="28"/>
    </row>
    <row r="73" spans="1:18" x14ac:dyDescent="0.35">
      <c r="A73" s="1"/>
      <c r="B73" s="83" t="s">
        <v>52</v>
      </c>
      <c r="C73" s="28"/>
      <c r="D73" s="12">
        <f t="shared" si="28"/>
        <v>12</v>
      </c>
      <c r="E73" s="7">
        <f t="shared" si="29"/>
        <v>0.23529411764705882</v>
      </c>
      <c r="F73" s="28"/>
      <c r="G73" s="12">
        <v>2</v>
      </c>
      <c r="H73" s="7">
        <f t="shared" si="30"/>
        <v>0.15384615384615385</v>
      </c>
      <c r="I73" s="28"/>
      <c r="J73" s="12">
        <v>2</v>
      </c>
      <c r="K73" s="7">
        <f t="shared" si="31"/>
        <v>0.66666666666666663</v>
      </c>
      <c r="L73" s="28"/>
      <c r="M73" s="12">
        <v>7</v>
      </c>
      <c r="N73" s="7">
        <f t="shared" si="32"/>
        <v>0.26923076923076922</v>
      </c>
      <c r="O73" s="28"/>
      <c r="P73" s="12">
        <v>1</v>
      </c>
      <c r="Q73" s="7">
        <f t="shared" si="33"/>
        <v>0.1111111111111111</v>
      </c>
      <c r="R73" s="28"/>
    </row>
    <row r="74" spans="1:18" x14ac:dyDescent="0.35">
      <c r="A74" s="1"/>
      <c r="B74" s="44" t="s">
        <v>51</v>
      </c>
      <c r="C74" s="28"/>
      <c r="D74" s="11">
        <f t="shared" si="28"/>
        <v>3</v>
      </c>
      <c r="E74" s="6">
        <f t="shared" si="29"/>
        <v>5.8823529411764705E-2</v>
      </c>
      <c r="F74" s="28"/>
      <c r="G74" s="93">
        <v>1</v>
      </c>
      <c r="H74" s="92">
        <f t="shared" si="30"/>
        <v>7.6923076923076927E-2</v>
      </c>
      <c r="I74" s="28"/>
      <c r="J74" s="93">
        <v>0</v>
      </c>
      <c r="K74" s="92">
        <f t="shared" si="31"/>
        <v>0</v>
      </c>
      <c r="L74" s="28"/>
      <c r="M74" s="93">
        <v>1</v>
      </c>
      <c r="N74" s="92">
        <f t="shared" si="32"/>
        <v>3.8461538461538464E-2</v>
      </c>
      <c r="O74" s="28"/>
      <c r="P74" s="93">
        <v>1</v>
      </c>
      <c r="Q74" s="92">
        <f t="shared" si="33"/>
        <v>0.1111111111111111</v>
      </c>
      <c r="R74" s="28"/>
    </row>
    <row r="75" spans="1:18" x14ac:dyDescent="0.35">
      <c r="A75" s="1"/>
      <c r="B75" s="83" t="s">
        <v>50</v>
      </c>
      <c r="C75" s="28"/>
      <c r="D75" s="12">
        <f t="shared" si="28"/>
        <v>0</v>
      </c>
      <c r="E75" s="7">
        <f t="shared" si="29"/>
        <v>0</v>
      </c>
      <c r="F75" s="28"/>
      <c r="G75" s="12">
        <v>0</v>
      </c>
      <c r="H75" s="7">
        <f t="shared" si="30"/>
        <v>0</v>
      </c>
      <c r="I75" s="28"/>
      <c r="J75" s="12">
        <v>0</v>
      </c>
      <c r="K75" s="7">
        <f t="shared" si="31"/>
        <v>0</v>
      </c>
      <c r="L75" s="28"/>
      <c r="M75" s="12">
        <v>0</v>
      </c>
      <c r="N75" s="7">
        <f t="shared" si="32"/>
        <v>0</v>
      </c>
      <c r="O75" s="28"/>
      <c r="P75" s="12">
        <v>0</v>
      </c>
      <c r="Q75" s="7">
        <f t="shared" si="33"/>
        <v>0</v>
      </c>
      <c r="R75" s="28"/>
    </row>
    <row r="76" spans="1:18" ht="15" thickBot="1" x14ac:dyDescent="0.4">
      <c r="A76" s="1"/>
      <c r="B76" s="63" t="s">
        <v>183</v>
      </c>
      <c r="C76" s="28"/>
      <c r="D76" s="45">
        <f t="shared" si="28"/>
        <v>0</v>
      </c>
      <c r="E76" s="19">
        <f t="shared" si="29"/>
        <v>0</v>
      </c>
      <c r="F76" s="28"/>
      <c r="G76" s="94">
        <v>0</v>
      </c>
      <c r="H76" s="95">
        <f t="shared" si="30"/>
        <v>0</v>
      </c>
      <c r="I76" s="28"/>
      <c r="J76" s="94">
        <v>0</v>
      </c>
      <c r="K76" s="95">
        <f t="shared" si="31"/>
        <v>0</v>
      </c>
      <c r="L76" s="28"/>
      <c r="M76" s="94">
        <v>0</v>
      </c>
      <c r="N76" s="95">
        <f t="shared" si="32"/>
        <v>0</v>
      </c>
      <c r="O76" s="28"/>
      <c r="P76" s="94">
        <v>0</v>
      </c>
      <c r="Q76" s="95">
        <f t="shared" si="33"/>
        <v>0</v>
      </c>
      <c r="R76" s="28"/>
    </row>
    <row r="77" spans="1:18" s="1" customFormat="1" ht="12" customHeight="1" thickTop="1" x14ac:dyDescent="0.25">
      <c r="D77" s="79"/>
      <c r="F77" s="79"/>
      <c r="H77" s="79"/>
      <c r="I77" s="80"/>
      <c r="J77" s="80"/>
      <c r="K77" s="79"/>
      <c r="L77" s="79"/>
      <c r="M77" s="80"/>
      <c r="N77" s="80"/>
      <c r="O77" s="79"/>
      <c r="P77" s="80"/>
      <c r="Q77" s="80"/>
      <c r="R77" s="79"/>
    </row>
    <row r="78" spans="1:18" s="1" customFormat="1" ht="24" customHeight="1" x14ac:dyDescent="0.25">
      <c r="B78" s="471" t="s">
        <v>203</v>
      </c>
      <c r="C78" s="471"/>
      <c r="D78" s="471"/>
      <c r="E78" s="471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</row>
    <row r="79" spans="1:18" s="1" customFormat="1" ht="12" customHeight="1" x14ac:dyDescent="0.25">
      <c r="B79" s="81" t="s">
        <v>46</v>
      </c>
      <c r="D79" s="314"/>
      <c r="F79" s="314"/>
      <c r="H79" s="81"/>
      <c r="I79" s="81"/>
      <c r="K79" s="81"/>
      <c r="L79" s="81"/>
      <c r="M79" s="81"/>
      <c r="O79" s="81"/>
      <c r="P79" s="81"/>
      <c r="R79" s="314"/>
    </row>
    <row r="80" spans="1:18" s="1" customFormat="1" ht="12" customHeight="1" x14ac:dyDescent="0.25">
      <c r="B80" s="81" t="s">
        <v>47</v>
      </c>
      <c r="D80" s="314"/>
      <c r="F80" s="314"/>
      <c r="H80" s="81"/>
      <c r="I80" s="81"/>
      <c r="K80" s="81"/>
      <c r="L80" s="81"/>
      <c r="M80" s="81"/>
      <c r="O80" s="81"/>
      <c r="P80" s="81"/>
      <c r="R80" s="314"/>
    </row>
    <row r="81" spans="2:18" s="1" customFormat="1" ht="24" customHeight="1" x14ac:dyDescent="0.25">
      <c r="B81" s="472" t="s">
        <v>58</v>
      </c>
      <c r="C81" s="472"/>
      <c r="D81" s="472"/>
      <c r="E81" s="472"/>
      <c r="F81" s="314"/>
      <c r="H81" s="81"/>
      <c r="I81" s="81"/>
      <c r="K81" s="81"/>
      <c r="L81" s="81"/>
      <c r="M81" s="81"/>
      <c r="O81" s="81"/>
      <c r="P81" s="81"/>
      <c r="R81" s="314"/>
    </row>
    <row r="82" spans="2:18" s="1" customFormat="1" ht="12" customHeight="1" x14ac:dyDescent="0.25">
      <c r="B82" s="472"/>
      <c r="C82" s="472"/>
      <c r="D82" s="472"/>
      <c r="E82" s="472"/>
      <c r="F82" s="314"/>
      <c r="H82" s="81"/>
      <c r="I82" s="81"/>
      <c r="K82" s="81"/>
      <c r="L82" s="81"/>
      <c r="M82" s="81"/>
      <c r="O82" s="81"/>
      <c r="P82" s="81"/>
      <c r="R82" s="314"/>
    </row>
    <row r="83" spans="2:18" s="1" customFormat="1" ht="12" customHeight="1" x14ac:dyDescent="0.25">
      <c r="B83" s="314"/>
      <c r="D83" s="314"/>
      <c r="F83" s="314"/>
      <c r="H83" s="314"/>
      <c r="I83" s="314"/>
      <c r="J83" s="314"/>
      <c r="K83" s="314"/>
      <c r="L83" s="314"/>
      <c r="M83" s="314"/>
      <c r="N83" s="314"/>
      <c r="O83" s="314"/>
      <c r="P83" s="314"/>
      <c r="Q83" s="314"/>
      <c r="R83" s="314"/>
    </row>
    <row r="84" spans="2:18" s="1" customFormat="1" ht="12" customHeight="1" x14ac:dyDescent="0.25">
      <c r="B84" s="473" t="s">
        <v>335</v>
      </c>
      <c r="C84" s="473"/>
      <c r="D84" s="473"/>
      <c r="E84" s="473"/>
      <c r="F84" s="473"/>
      <c r="G84" s="473"/>
      <c r="H84" s="473"/>
      <c r="I84" s="473"/>
      <c r="J84" s="473"/>
      <c r="K84" s="473"/>
      <c r="L84" s="473"/>
      <c r="M84" s="473"/>
      <c r="N84" s="473"/>
      <c r="O84" s="473"/>
      <c r="P84" s="473"/>
      <c r="Q84" s="473"/>
      <c r="R84" s="473"/>
    </row>
  </sheetData>
  <mergeCells count="16">
    <mergeCell ref="B3:E6"/>
    <mergeCell ref="G6:Q6"/>
    <mergeCell ref="D8:E8"/>
    <mergeCell ref="G8:H8"/>
    <mergeCell ref="J8:K8"/>
    <mergeCell ref="P8:Q8"/>
    <mergeCell ref="B82:E82"/>
    <mergeCell ref="B84:R84"/>
    <mergeCell ref="M8:N8"/>
    <mergeCell ref="M9:N9"/>
    <mergeCell ref="D9:E9"/>
    <mergeCell ref="G9:H9"/>
    <mergeCell ref="J9:K9"/>
    <mergeCell ref="P9:Q9"/>
    <mergeCell ref="B78:E78"/>
    <mergeCell ref="B81:E81"/>
  </mergeCells>
  <hyperlinks>
    <hyperlink ref="B2" location="ToC!A1" display="Table of Contents" xr:uid="{ABD61A16-0DE5-4555-9755-A720CEF1F82F}"/>
  </hyperlinks>
  <pageMargins left="0.75" right="0.75" top="0.75" bottom="0.75" header="0.5" footer="0.5"/>
  <pageSetup pageOrder="overThenDown" orientation="landscape" r:id="rId1"/>
  <headerFooter>
    <oddHeader>&amp;L&amp;"Arial,Italic"&amp;10ADEA Survey of Allied Dental Program Directors, 2018 Summary and Results</oddHeader>
    <oddFooter>&amp;L&amp;"Arial,Regular"&amp;10July 2019</oddFooter>
  </headerFooter>
  <rowBreaks count="2" manualBreakCount="2">
    <brk id="44" max="16383" man="1"/>
    <brk id="66" max="16383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625EB-3C7D-4BC7-80BC-6A310FB68A9A}">
  <sheetPr>
    <tabColor theme="0" tint="-0.499984740745262"/>
    <pageSetUpPr autoPageBreaks="0"/>
  </sheetPr>
  <dimension ref="A1:Z84"/>
  <sheetViews>
    <sheetView showGridLines="0" zoomScaleNormal="100" workbookViewId="0"/>
  </sheetViews>
  <sheetFormatPr defaultColWidth="8.81640625" defaultRowHeight="14.5" x14ac:dyDescent="0.35"/>
  <cols>
    <col min="1" max="1" width="2.26953125" customWidth="1"/>
    <col min="2" max="2" width="20.7265625" customWidth="1"/>
    <col min="3" max="3" width="2" customWidth="1"/>
    <col min="4" max="5" width="8.26953125" customWidth="1"/>
    <col min="6" max="6" width="2.7265625" customWidth="1"/>
    <col min="7" max="8" width="8.26953125" customWidth="1"/>
    <col min="9" max="9" width="1.453125" customWidth="1"/>
    <col min="10" max="11" width="8.26953125" customWidth="1"/>
    <col min="12" max="12" width="1.453125" customWidth="1"/>
    <col min="13" max="14" width="8.26953125" customWidth="1"/>
    <col min="15" max="15" width="2.7265625" customWidth="1"/>
    <col min="21" max="21" width="7.1796875" customWidth="1"/>
    <col min="22" max="26" width="8.81640625" hidden="1" customWidth="1"/>
  </cols>
  <sheetData>
    <row r="1" spans="1:20" s="1" customFormat="1" ht="12.75" customHeight="1" x14ac:dyDescent="0.25">
      <c r="D1" s="3"/>
      <c r="F1" s="3"/>
      <c r="H1" s="3"/>
      <c r="K1" s="3"/>
      <c r="L1" s="3"/>
      <c r="O1" s="3"/>
    </row>
    <row r="2" spans="1:20" s="1" customFormat="1" ht="12.75" customHeight="1" x14ac:dyDescent="0.35">
      <c r="B2" s="78" t="s">
        <v>25</v>
      </c>
      <c r="E2" s="445"/>
      <c r="H2" s="445"/>
      <c r="I2" s="3"/>
      <c r="K2" s="445"/>
      <c r="L2" s="3"/>
      <c r="M2" s="3"/>
      <c r="N2" s="445"/>
    </row>
    <row r="3" spans="1:20" ht="15" customHeight="1" x14ac:dyDescent="0.35">
      <c r="A3" s="1"/>
      <c r="B3" s="515" t="s">
        <v>446</v>
      </c>
      <c r="C3" s="515"/>
      <c r="D3" s="515"/>
      <c r="E3" s="515"/>
      <c r="F3" s="318"/>
      <c r="G3" s="318"/>
      <c r="H3" s="318"/>
      <c r="I3" s="318"/>
      <c r="J3" s="318"/>
      <c r="K3" s="318"/>
      <c r="L3" s="318"/>
      <c r="M3" s="318"/>
      <c r="N3" s="318"/>
      <c r="O3" s="318"/>
    </row>
    <row r="4" spans="1:20" x14ac:dyDescent="0.35">
      <c r="A4" s="1"/>
      <c r="B4" s="515"/>
      <c r="C4" s="515"/>
      <c r="D4" s="515"/>
      <c r="E4" s="515"/>
      <c r="F4" s="315"/>
      <c r="G4" s="315"/>
      <c r="H4" s="315"/>
      <c r="I4" s="315"/>
      <c r="J4" s="315"/>
      <c r="K4" s="315"/>
      <c r="L4" s="315"/>
      <c r="M4" s="315"/>
      <c r="N4" s="315"/>
      <c r="O4" s="315"/>
    </row>
    <row r="5" spans="1:20" x14ac:dyDescent="0.35">
      <c r="A5" s="1"/>
      <c r="B5" s="515"/>
      <c r="C5" s="515"/>
      <c r="D5" s="515"/>
      <c r="E5" s="515"/>
      <c r="F5" s="315"/>
      <c r="G5" s="315"/>
      <c r="H5" s="315"/>
      <c r="I5" s="315"/>
      <c r="J5" s="315"/>
      <c r="K5" s="315"/>
      <c r="L5" s="315"/>
      <c r="M5" s="315"/>
      <c r="N5" s="315"/>
      <c r="O5" s="315"/>
    </row>
    <row r="6" spans="1:20" ht="15" customHeight="1" x14ac:dyDescent="0.35">
      <c r="A6" s="1"/>
      <c r="B6" s="515"/>
      <c r="C6" s="515"/>
      <c r="D6" s="515"/>
      <c r="E6" s="515"/>
      <c r="F6" s="315"/>
      <c r="G6" s="516" t="s">
        <v>59</v>
      </c>
      <c r="H6" s="516"/>
      <c r="I6" s="516"/>
      <c r="J6" s="516"/>
      <c r="K6" s="516"/>
      <c r="L6" s="516"/>
      <c r="M6" s="516"/>
      <c r="N6" s="516"/>
      <c r="O6" s="315"/>
    </row>
    <row r="7" spans="1:20" ht="12.75" customHeight="1" x14ac:dyDescent="0.35">
      <c r="A7" s="1"/>
      <c r="B7" s="315"/>
      <c r="C7" s="315"/>
      <c r="D7" s="2"/>
      <c r="E7" s="2"/>
      <c r="F7" s="315"/>
      <c r="G7" s="315"/>
      <c r="H7" s="315"/>
      <c r="I7" s="315"/>
      <c r="J7" s="315"/>
      <c r="K7" s="315"/>
      <c r="L7" s="315"/>
      <c r="M7" s="2"/>
      <c r="N7" s="2"/>
      <c r="O7" s="315"/>
    </row>
    <row r="8" spans="1:20" x14ac:dyDescent="0.35">
      <c r="A8" s="1"/>
      <c r="B8" s="1"/>
      <c r="C8" s="1"/>
      <c r="D8" s="476" t="s">
        <v>3</v>
      </c>
      <c r="E8" s="476"/>
      <c r="F8" s="16"/>
      <c r="G8" s="476" t="s">
        <v>4</v>
      </c>
      <c r="H8" s="476"/>
      <c r="I8" s="16"/>
      <c r="J8" s="476" t="s">
        <v>5</v>
      </c>
      <c r="K8" s="476"/>
      <c r="L8" s="16"/>
      <c r="M8" s="476" t="s">
        <v>26</v>
      </c>
      <c r="N8" s="476"/>
      <c r="O8" s="16"/>
    </row>
    <row r="9" spans="1:20" x14ac:dyDescent="0.35">
      <c r="A9" s="1"/>
      <c r="B9" s="3"/>
      <c r="C9" s="3"/>
      <c r="D9" s="475" t="s">
        <v>389</v>
      </c>
      <c r="E9" s="475"/>
      <c r="F9" s="3"/>
      <c r="G9" s="475" t="s">
        <v>387</v>
      </c>
      <c r="H9" s="475"/>
      <c r="I9" s="3"/>
      <c r="J9" s="475" t="s">
        <v>388</v>
      </c>
      <c r="K9" s="475"/>
      <c r="L9" s="3"/>
      <c r="M9" s="475" t="s">
        <v>244</v>
      </c>
      <c r="N9" s="475"/>
      <c r="O9" s="3"/>
    </row>
    <row r="10" spans="1:20" ht="22.5" customHeight="1" thickBot="1" x14ac:dyDescent="0.4">
      <c r="A10" s="1"/>
      <c r="B10" s="330"/>
      <c r="C10" s="9"/>
      <c r="D10" s="328" t="s">
        <v>24</v>
      </c>
      <c r="E10" s="329" t="s">
        <v>2</v>
      </c>
      <c r="F10" s="9"/>
      <c r="G10" s="328" t="s">
        <v>24</v>
      </c>
      <c r="H10" s="328" t="s">
        <v>2</v>
      </c>
      <c r="I10" s="9"/>
      <c r="J10" s="328" t="s">
        <v>24</v>
      </c>
      <c r="K10" s="329" t="s">
        <v>2</v>
      </c>
      <c r="L10" s="9"/>
      <c r="M10" s="328" t="s">
        <v>24</v>
      </c>
      <c r="N10" s="329" t="s">
        <v>2</v>
      </c>
      <c r="O10" s="9"/>
    </row>
    <row r="11" spans="1:20" ht="10" customHeight="1" x14ac:dyDescent="0.35">
      <c r="A11" s="1"/>
      <c r="B11" s="9"/>
      <c r="C11" s="9"/>
      <c r="D11" s="8"/>
      <c r="E11" s="8"/>
      <c r="F11" s="9"/>
      <c r="G11" s="8"/>
      <c r="H11" s="8"/>
      <c r="I11" s="9"/>
      <c r="J11" s="8"/>
      <c r="K11" s="8"/>
      <c r="L11" s="9"/>
      <c r="M11" s="8"/>
      <c r="N11" s="8"/>
      <c r="O11" s="9"/>
    </row>
    <row r="12" spans="1:20" ht="15" customHeight="1" x14ac:dyDescent="0.35">
      <c r="A12" s="1"/>
      <c r="B12" s="65" t="s">
        <v>397</v>
      </c>
      <c r="C12" s="64"/>
      <c r="D12" s="68">
        <f>SUM(D13:D21)</f>
        <v>193</v>
      </c>
      <c r="E12" s="67">
        <f t="shared" ref="E12:E21" si="0">D12/$D$12</f>
        <v>1</v>
      </c>
      <c r="F12" s="64"/>
      <c r="G12" s="68">
        <f>SUM(G13:G21)</f>
        <v>56</v>
      </c>
      <c r="H12" s="67">
        <f t="shared" ref="H12:H21" si="1">G12/$G$12</f>
        <v>1</v>
      </c>
      <c r="I12" s="64"/>
      <c r="J12" s="68">
        <f>SUM(J13:J21)</f>
        <v>134</v>
      </c>
      <c r="K12" s="67">
        <f t="shared" ref="K12:K21" si="2">J12/$J$12</f>
        <v>1</v>
      </c>
      <c r="L12" s="64"/>
      <c r="M12" s="68">
        <f>SUM(M13:M21)</f>
        <v>3</v>
      </c>
      <c r="N12" s="67">
        <f t="shared" ref="N12:N21" si="3">M12/$M$12</f>
        <v>1</v>
      </c>
      <c r="O12" s="64"/>
      <c r="Q12" s="452"/>
      <c r="R12" s="452"/>
      <c r="S12" s="452"/>
      <c r="T12" s="452"/>
    </row>
    <row r="13" spans="1:20" x14ac:dyDescent="0.35">
      <c r="A13" s="1"/>
      <c r="B13" s="44" t="s">
        <v>182</v>
      </c>
      <c r="C13" s="28"/>
      <c r="D13" s="41">
        <f>D35+D46+D57+D68+D24</f>
        <v>6</v>
      </c>
      <c r="E13" s="6">
        <f t="shared" si="0"/>
        <v>3.1088082901554404E-2</v>
      </c>
      <c r="F13" s="28"/>
      <c r="G13" s="91">
        <f>G35+G46+G57+G68+G24</f>
        <v>4</v>
      </c>
      <c r="H13" s="92">
        <f t="shared" si="1"/>
        <v>7.1428571428571425E-2</v>
      </c>
      <c r="I13" s="28"/>
      <c r="J13" s="91">
        <f>J35+J46+J57+J68+J24</f>
        <v>1</v>
      </c>
      <c r="K13" s="92">
        <f t="shared" si="2"/>
        <v>7.462686567164179E-3</v>
      </c>
      <c r="L13" s="28"/>
      <c r="M13" s="91">
        <f>M35+M46+M57+M68+M24</f>
        <v>1</v>
      </c>
      <c r="N13" s="92">
        <f t="shared" si="3"/>
        <v>0.33333333333333331</v>
      </c>
      <c r="O13" s="28"/>
      <c r="Q13" s="452"/>
      <c r="R13" s="452"/>
      <c r="S13" s="452"/>
      <c r="T13" s="452"/>
    </row>
    <row r="14" spans="1:20" x14ac:dyDescent="0.35">
      <c r="A14" s="1"/>
      <c r="B14" s="83" t="s">
        <v>56</v>
      </c>
      <c r="C14" s="28"/>
      <c r="D14" s="57">
        <f t="shared" ref="D14:D21" si="4">D36+D47+D58+D69+D25</f>
        <v>5</v>
      </c>
      <c r="E14" s="7">
        <f t="shared" si="0"/>
        <v>2.5906735751295335E-2</v>
      </c>
      <c r="F14" s="28"/>
      <c r="G14" s="57">
        <f t="shared" ref="G14:G21" si="5">G36+G47+G58+G69+G25</f>
        <v>1</v>
      </c>
      <c r="H14" s="7">
        <f t="shared" si="1"/>
        <v>1.7857142857142856E-2</v>
      </c>
      <c r="I14" s="28"/>
      <c r="J14" s="57">
        <f t="shared" ref="J14:J21" si="6">J36+J47+J58+J69+J25</f>
        <v>4</v>
      </c>
      <c r="K14" s="7">
        <f t="shared" si="2"/>
        <v>2.9850746268656716E-2</v>
      </c>
      <c r="L14" s="28"/>
      <c r="M14" s="57">
        <f t="shared" ref="M14:M21" si="7">M36+M47+M58+M69+M25</f>
        <v>0</v>
      </c>
      <c r="N14" s="7">
        <f t="shared" si="3"/>
        <v>0</v>
      </c>
      <c r="O14" s="28"/>
      <c r="Q14" s="452"/>
      <c r="R14" s="452"/>
      <c r="S14" s="452"/>
      <c r="T14" s="452"/>
    </row>
    <row r="15" spans="1:20" x14ac:dyDescent="0.35">
      <c r="A15" s="1"/>
      <c r="B15" s="44" t="s">
        <v>55</v>
      </c>
      <c r="C15" s="28"/>
      <c r="D15" s="41">
        <f t="shared" si="4"/>
        <v>22</v>
      </c>
      <c r="E15" s="6">
        <f t="shared" si="0"/>
        <v>0.11398963730569948</v>
      </c>
      <c r="F15" s="28"/>
      <c r="G15" s="91">
        <f t="shared" si="5"/>
        <v>5</v>
      </c>
      <c r="H15" s="92">
        <f t="shared" si="1"/>
        <v>8.9285714285714288E-2</v>
      </c>
      <c r="I15" s="28"/>
      <c r="J15" s="91">
        <f t="shared" si="6"/>
        <v>17</v>
      </c>
      <c r="K15" s="92">
        <f t="shared" si="2"/>
        <v>0.12686567164179105</v>
      </c>
      <c r="L15" s="28"/>
      <c r="M15" s="91">
        <f t="shared" si="7"/>
        <v>0</v>
      </c>
      <c r="N15" s="92">
        <f t="shared" si="3"/>
        <v>0</v>
      </c>
      <c r="O15" s="28"/>
      <c r="Q15" s="452"/>
      <c r="R15" s="452"/>
      <c r="S15" s="452"/>
      <c r="T15" s="452"/>
    </row>
    <row r="16" spans="1:20" x14ac:dyDescent="0.35">
      <c r="A16" s="1"/>
      <c r="B16" s="83" t="s">
        <v>54</v>
      </c>
      <c r="C16" s="28"/>
      <c r="D16" s="57">
        <f t="shared" si="4"/>
        <v>34</v>
      </c>
      <c r="E16" s="7">
        <f t="shared" si="0"/>
        <v>0.17616580310880828</v>
      </c>
      <c r="F16" s="28"/>
      <c r="G16" s="57">
        <f t="shared" si="5"/>
        <v>4</v>
      </c>
      <c r="H16" s="7">
        <f t="shared" si="1"/>
        <v>7.1428571428571425E-2</v>
      </c>
      <c r="I16" s="28"/>
      <c r="J16" s="57">
        <f t="shared" si="6"/>
        <v>29</v>
      </c>
      <c r="K16" s="7">
        <f t="shared" si="2"/>
        <v>0.21641791044776118</v>
      </c>
      <c r="L16" s="28"/>
      <c r="M16" s="57">
        <f t="shared" si="7"/>
        <v>1</v>
      </c>
      <c r="N16" s="7">
        <f t="shared" si="3"/>
        <v>0.33333333333333331</v>
      </c>
      <c r="O16" s="28"/>
    </row>
    <row r="17" spans="1:15" x14ac:dyDescent="0.35">
      <c r="A17" s="1"/>
      <c r="B17" s="44" t="s">
        <v>53</v>
      </c>
      <c r="C17" s="28"/>
      <c r="D17" s="41">
        <f t="shared" si="4"/>
        <v>48</v>
      </c>
      <c r="E17" s="6">
        <f t="shared" si="0"/>
        <v>0.24870466321243523</v>
      </c>
      <c r="F17" s="28"/>
      <c r="G17" s="91">
        <f t="shared" si="5"/>
        <v>15</v>
      </c>
      <c r="H17" s="92">
        <f t="shared" si="1"/>
        <v>0.26785714285714285</v>
      </c>
      <c r="I17" s="28"/>
      <c r="J17" s="91">
        <f t="shared" si="6"/>
        <v>33</v>
      </c>
      <c r="K17" s="92">
        <f t="shared" si="2"/>
        <v>0.2462686567164179</v>
      </c>
      <c r="L17" s="28"/>
      <c r="M17" s="91">
        <f t="shared" si="7"/>
        <v>0</v>
      </c>
      <c r="N17" s="92">
        <f t="shared" si="3"/>
        <v>0</v>
      </c>
      <c r="O17" s="28"/>
    </row>
    <row r="18" spans="1:15" x14ac:dyDescent="0.35">
      <c r="A18" s="1"/>
      <c r="B18" s="83" t="s">
        <v>52</v>
      </c>
      <c r="C18" s="28"/>
      <c r="D18" s="57">
        <f t="shared" si="4"/>
        <v>53</v>
      </c>
      <c r="E18" s="7">
        <f t="shared" si="0"/>
        <v>0.27461139896373055</v>
      </c>
      <c r="F18" s="28"/>
      <c r="G18" s="57">
        <f t="shared" si="5"/>
        <v>16</v>
      </c>
      <c r="H18" s="7">
        <f t="shared" si="1"/>
        <v>0.2857142857142857</v>
      </c>
      <c r="I18" s="28"/>
      <c r="J18" s="57">
        <f t="shared" si="6"/>
        <v>37</v>
      </c>
      <c r="K18" s="7">
        <f t="shared" si="2"/>
        <v>0.27611940298507465</v>
      </c>
      <c r="L18" s="28"/>
      <c r="M18" s="57">
        <f t="shared" si="7"/>
        <v>0</v>
      </c>
      <c r="N18" s="7">
        <f t="shared" si="3"/>
        <v>0</v>
      </c>
      <c r="O18" s="28"/>
    </row>
    <row r="19" spans="1:15" x14ac:dyDescent="0.35">
      <c r="A19" s="1"/>
      <c r="B19" s="44" t="s">
        <v>51</v>
      </c>
      <c r="C19" s="28"/>
      <c r="D19" s="41">
        <f t="shared" si="4"/>
        <v>22</v>
      </c>
      <c r="E19" s="6">
        <f t="shared" si="0"/>
        <v>0.11398963730569948</v>
      </c>
      <c r="F19" s="28"/>
      <c r="G19" s="91">
        <f t="shared" si="5"/>
        <v>8</v>
      </c>
      <c r="H19" s="92">
        <f t="shared" si="1"/>
        <v>0.14285714285714285</v>
      </c>
      <c r="I19" s="28"/>
      <c r="J19" s="91">
        <f t="shared" si="6"/>
        <v>13</v>
      </c>
      <c r="K19" s="92">
        <f t="shared" si="2"/>
        <v>9.7014925373134331E-2</v>
      </c>
      <c r="L19" s="28"/>
      <c r="M19" s="91">
        <f t="shared" si="7"/>
        <v>1</v>
      </c>
      <c r="N19" s="92">
        <f t="shared" si="3"/>
        <v>0.33333333333333331</v>
      </c>
      <c r="O19" s="28"/>
    </row>
    <row r="20" spans="1:15" x14ac:dyDescent="0.35">
      <c r="A20" s="1"/>
      <c r="B20" s="83" t="s">
        <v>50</v>
      </c>
      <c r="C20" s="28"/>
      <c r="D20" s="57">
        <f t="shared" si="4"/>
        <v>3</v>
      </c>
      <c r="E20" s="7">
        <f t="shared" si="0"/>
        <v>1.5544041450777202E-2</v>
      </c>
      <c r="F20" s="28"/>
      <c r="G20" s="57">
        <f t="shared" si="5"/>
        <v>3</v>
      </c>
      <c r="H20" s="7">
        <f t="shared" si="1"/>
        <v>5.3571428571428568E-2</v>
      </c>
      <c r="I20" s="28"/>
      <c r="J20" s="57">
        <f t="shared" si="6"/>
        <v>0</v>
      </c>
      <c r="K20" s="7">
        <f t="shared" si="2"/>
        <v>0</v>
      </c>
      <c r="L20" s="28"/>
      <c r="M20" s="57">
        <f t="shared" si="7"/>
        <v>0</v>
      </c>
      <c r="N20" s="7">
        <f t="shared" si="3"/>
        <v>0</v>
      </c>
      <c r="O20" s="28"/>
    </row>
    <row r="21" spans="1:15" x14ac:dyDescent="0.35">
      <c r="A21" s="1"/>
      <c r="B21" s="44" t="s">
        <v>183</v>
      </c>
      <c r="C21" s="28"/>
      <c r="D21" s="41">
        <f t="shared" si="4"/>
        <v>0</v>
      </c>
      <c r="E21" s="6">
        <f t="shared" si="0"/>
        <v>0</v>
      </c>
      <c r="F21" s="28"/>
      <c r="G21" s="91">
        <f t="shared" si="5"/>
        <v>0</v>
      </c>
      <c r="H21" s="92">
        <f t="shared" si="1"/>
        <v>0</v>
      </c>
      <c r="I21" s="28"/>
      <c r="J21" s="91">
        <f t="shared" si="6"/>
        <v>0</v>
      </c>
      <c r="K21" s="92">
        <f t="shared" si="2"/>
        <v>0</v>
      </c>
      <c r="L21" s="28"/>
      <c r="M21" s="91">
        <f t="shared" si="7"/>
        <v>0</v>
      </c>
      <c r="N21" s="92">
        <f t="shared" si="3"/>
        <v>0</v>
      </c>
      <c r="O21" s="28"/>
    </row>
    <row r="22" spans="1:15" ht="10" customHeight="1" x14ac:dyDescent="0.35">
      <c r="A22" s="1"/>
      <c r="B22" s="9"/>
      <c r="C22" s="9"/>
      <c r="D22" s="8"/>
      <c r="E22" s="8"/>
      <c r="F22" s="9"/>
      <c r="G22" s="8"/>
      <c r="H22" s="8"/>
      <c r="I22" s="9"/>
      <c r="J22" s="8"/>
      <c r="K22" s="8"/>
      <c r="L22" s="9"/>
      <c r="M22" s="8"/>
      <c r="N22" s="8"/>
      <c r="O22" s="9"/>
    </row>
    <row r="23" spans="1:15" ht="15" customHeight="1" x14ac:dyDescent="0.35">
      <c r="A23" s="1"/>
      <c r="B23" s="65" t="s">
        <v>220</v>
      </c>
      <c r="C23" s="64"/>
      <c r="D23" s="68">
        <f>SUM(D24:D32)</f>
        <v>2</v>
      </c>
      <c r="E23" s="67">
        <f>D23/D12</f>
        <v>1.0362694300518135E-2</v>
      </c>
      <c r="F23" s="64"/>
      <c r="G23" s="68">
        <f>SUM(G24:G32)</f>
        <v>1</v>
      </c>
      <c r="H23" s="67">
        <f>G23/G12</f>
        <v>1.7857142857142856E-2</v>
      </c>
      <c r="I23" s="64"/>
      <c r="J23" s="68">
        <f>SUM(J24:J32)</f>
        <v>1</v>
      </c>
      <c r="K23" s="67">
        <f>J23/J12</f>
        <v>7.462686567164179E-3</v>
      </c>
      <c r="L23" s="64"/>
      <c r="M23" s="68">
        <f>SUM(M24:M32)</f>
        <v>0</v>
      </c>
      <c r="N23" s="67">
        <f>M23/M12</f>
        <v>0</v>
      </c>
      <c r="O23" s="64"/>
    </row>
    <row r="24" spans="1:15" x14ac:dyDescent="0.35">
      <c r="A24" s="1"/>
      <c r="B24" s="44" t="s">
        <v>182</v>
      </c>
      <c r="C24" s="28"/>
      <c r="D24" s="41">
        <f>SUM(G24,J24,M24)</f>
        <v>0</v>
      </c>
      <c r="E24" s="6">
        <f>D24/$D$23</f>
        <v>0</v>
      </c>
      <c r="F24" s="28"/>
      <c r="G24" s="93">
        <v>0</v>
      </c>
      <c r="H24" s="92">
        <f>G24/$G$23</f>
        <v>0</v>
      </c>
      <c r="I24" s="28"/>
      <c r="J24" s="91">
        <v>0</v>
      </c>
      <c r="K24" s="92">
        <f>J24/$J$23</f>
        <v>0</v>
      </c>
      <c r="L24" s="28"/>
      <c r="M24" s="93">
        <v>0</v>
      </c>
      <c r="N24" s="92">
        <v>0</v>
      </c>
      <c r="O24" s="28"/>
    </row>
    <row r="25" spans="1:15" x14ac:dyDescent="0.35">
      <c r="A25" s="1"/>
      <c r="B25" s="83" t="s">
        <v>56</v>
      </c>
      <c r="C25" s="28"/>
      <c r="D25" s="12">
        <f t="shared" ref="D25:D32" si="8">SUM(G25,J25,M25)</f>
        <v>0</v>
      </c>
      <c r="E25" s="7">
        <f t="shared" ref="E25:E32" si="9">D25/$D$23</f>
        <v>0</v>
      </c>
      <c r="F25" s="28"/>
      <c r="G25" s="12">
        <v>0</v>
      </c>
      <c r="H25" s="7">
        <f t="shared" ref="H25:H32" si="10">G25/$G$23</f>
        <v>0</v>
      </c>
      <c r="I25" s="28"/>
      <c r="J25" s="12">
        <v>0</v>
      </c>
      <c r="K25" s="7">
        <f t="shared" ref="K25:K32" si="11">J25/$J$23</f>
        <v>0</v>
      </c>
      <c r="L25" s="28"/>
      <c r="M25" s="12">
        <v>0</v>
      </c>
      <c r="N25" s="7">
        <v>0</v>
      </c>
      <c r="O25" s="28"/>
    </row>
    <row r="26" spans="1:15" x14ac:dyDescent="0.35">
      <c r="A26" s="1"/>
      <c r="B26" s="44" t="s">
        <v>55</v>
      </c>
      <c r="C26" s="28"/>
      <c r="D26" s="11">
        <f t="shared" si="8"/>
        <v>0</v>
      </c>
      <c r="E26" s="6">
        <f t="shared" si="9"/>
        <v>0</v>
      </c>
      <c r="F26" s="28"/>
      <c r="G26" s="93">
        <v>0</v>
      </c>
      <c r="H26" s="92">
        <f t="shared" si="10"/>
        <v>0</v>
      </c>
      <c r="I26" s="28"/>
      <c r="J26" s="93">
        <v>0</v>
      </c>
      <c r="K26" s="92">
        <f t="shared" si="11"/>
        <v>0</v>
      </c>
      <c r="L26" s="28"/>
      <c r="M26" s="93">
        <v>0</v>
      </c>
      <c r="N26" s="92">
        <v>0</v>
      </c>
      <c r="O26" s="28"/>
    </row>
    <row r="27" spans="1:15" x14ac:dyDescent="0.35">
      <c r="A27" s="1"/>
      <c r="B27" s="83" t="s">
        <v>54</v>
      </c>
      <c r="C27" s="28"/>
      <c r="D27" s="12">
        <f t="shared" si="8"/>
        <v>1</v>
      </c>
      <c r="E27" s="7">
        <f t="shared" si="9"/>
        <v>0.5</v>
      </c>
      <c r="F27" s="28"/>
      <c r="G27" s="12">
        <v>0</v>
      </c>
      <c r="H27" s="7">
        <f t="shared" si="10"/>
        <v>0</v>
      </c>
      <c r="I27" s="28"/>
      <c r="J27" s="12">
        <v>1</v>
      </c>
      <c r="K27" s="7">
        <f t="shared" si="11"/>
        <v>1</v>
      </c>
      <c r="L27" s="28"/>
      <c r="M27" s="12">
        <v>0</v>
      </c>
      <c r="N27" s="7">
        <v>0</v>
      </c>
      <c r="O27" s="28"/>
    </row>
    <row r="28" spans="1:15" x14ac:dyDescent="0.35">
      <c r="A28" s="1"/>
      <c r="B28" s="44" t="s">
        <v>53</v>
      </c>
      <c r="C28" s="28"/>
      <c r="D28" s="11">
        <f t="shared" si="8"/>
        <v>0</v>
      </c>
      <c r="E28" s="6">
        <f t="shared" si="9"/>
        <v>0</v>
      </c>
      <c r="F28" s="28"/>
      <c r="G28" s="93">
        <v>0</v>
      </c>
      <c r="H28" s="92">
        <f t="shared" si="10"/>
        <v>0</v>
      </c>
      <c r="I28" s="28"/>
      <c r="J28" s="93">
        <v>0</v>
      </c>
      <c r="K28" s="92">
        <f t="shared" si="11"/>
        <v>0</v>
      </c>
      <c r="L28" s="28"/>
      <c r="M28" s="93">
        <v>0</v>
      </c>
      <c r="N28" s="92">
        <v>0</v>
      </c>
      <c r="O28" s="28"/>
    </row>
    <row r="29" spans="1:15" x14ac:dyDescent="0.35">
      <c r="A29" s="1"/>
      <c r="B29" s="83" t="s">
        <v>52</v>
      </c>
      <c r="C29" s="28"/>
      <c r="D29" s="12">
        <f t="shared" si="8"/>
        <v>0</v>
      </c>
      <c r="E29" s="7">
        <f t="shared" si="9"/>
        <v>0</v>
      </c>
      <c r="F29" s="28"/>
      <c r="G29" s="12">
        <v>0</v>
      </c>
      <c r="H29" s="7">
        <f t="shared" si="10"/>
        <v>0</v>
      </c>
      <c r="I29" s="28"/>
      <c r="J29" s="12">
        <v>0</v>
      </c>
      <c r="K29" s="7">
        <f t="shared" si="11"/>
        <v>0</v>
      </c>
      <c r="L29" s="28"/>
      <c r="M29" s="12">
        <v>0</v>
      </c>
      <c r="N29" s="7">
        <v>0</v>
      </c>
      <c r="O29" s="28"/>
    </row>
    <row r="30" spans="1:15" x14ac:dyDescent="0.35">
      <c r="A30" s="1"/>
      <c r="B30" s="44" t="s">
        <v>51</v>
      </c>
      <c r="C30" s="28"/>
      <c r="D30" s="11">
        <f t="shared" si="8"/>
        <v>1</v>
      </c>
      <c r="E30" s="6">
        <f t="shared" si="9"/>
        <v>0.5</v>
      </c>
      <c r="F30" s="28"/>
      <c r="G30" s="93">
        <v>1</v>
      </c>
      <c r="H30" s="92">
        <f t="shared" si="10"/>
        <v>1</v>
      </c>
      <c r="I30" s="28"/>
      <c r="J30" s="93">
        <v>0</v>
      </c>
      <c r="K30" s="92">
        <f t="shared" si="11"/>
        <v>0</v>
      </c>
      <c r="L30" s="28"/>
      <c r="M30" s="93">
        <v>0</v>
      </c>
      <c r="N30" s="92">
        <v>0</v>
      </c>
      <c r="O30" s="28"/>
    </row>
    <row r="31" spans="1:15" x14ac:dyDescent="0.35">
      <c r="A31" s="1"/>
      <c r="B31" s="83" t="s">
        <v>50</v>
      </c>
      <c r="C31" s="28"/>
      <c r="D31" s="12">
        <f t="shared" si="8"/>
        <v>0</v>
      </c>
      <c r="E31" s="7">
        <f t="shared" si="9"/>
        <v>0</v>
      </c>
      <c r="F31" s="28"/>
      <c r="G31" s="12">
        <v>0</v>
      </c>
      <c r="H31" s="7">
        <f t="shared" si="10"/>
        <v>0</v>
      </c>
      <c r="I31" s="28"/>
      <c r="J31" s="12">
        <v>0</v>
      </c>
      <c r="K31" s="7">
        <f t="shared" si="11"/>
        <v>0</v>
      </c>
      <c r="L31" s="28"/>
      <c r="M31" s="12">
        <v>0</v>
      </c>
      <c r="N31" s="7">
        <v>0</v>
      </c>
      <c r="O31" s="28"/>
    </row>
    <row r="32" spans="1:15" x14ac:dyDescent="0.35">
      <c r="A32" s="1"/>
      <c r="B32" s="44" t="s">
        <v>183</v>
      </c>
      <c r="C32" s="28"/>
      <c r="D32" s="11">
        <f t="shared" si="8"/>
        <v>0</v>
      </c>
      <c r="E32" s="6">
        <f t="shared" si="9"/>
        <v>0</v>
      </c>
      <c r="F32" s="28"/>
      <c r="G32" s="93">
        <v>0</v>
      </c>
      <c r="H32" s="92">
        <f t="shared" si="10"/>
        <v>0</v>
      </c>
      <c r="I32" s="28"/>
      <c r="J32" s="93">
        <v>0</v>
      </c>
      <c r="K32" s="92">
        <f t="shared" si="11"/>
        <v>0</v>
      </c>
      <c r="L32" s="28"/>
      <c r="M32" s="93">
        <v>0</v>
      </c>
      <c r="N32" s="92">
        <v>0</v>
      </c>
      <c r="O32" s="28"/>
    </row>
    <row r="33" spans="1:15" x14ac:dyDescent="0.35">
      <c r="A33" s="1"/>
      <c r="B33" s="44"/>
      <c r="C33" s="28"/>
      <c r="D33" s="11"/>
      <c r="E33" s="6"/>
      <c r="F33" s="28"/>
      <c r="G33" s="93"/>
      <c r="H33" s="92"/>
      <c r="I33" s="28"/>
      <c r="J33" s="93"/>
      <c r="K33" s="92"/>
      <c r="L33" s="28"/>
      <c r="M33" s="93"/>
      <c r="N33" s="92"/>
      <c r="O33" s="28"/>
    </row>
    <row r="34" spans="1:15" ht="15" customHeight="1" x14ac:dyDescent="0.35">
      <c r="A34" s="1"/>
      <c r="B34" s="65" t="s">
        <v>190</v>
      </c>
      <c r="C34" s="64"/>
      <c r="D34" s="68">
        <f>SUM(D35:D43)</f>
        <v>74</v>
      </c>
      <c r="E34" s="67">
        <f>D34/D12</f>
        <v>0.38341968911917096</v>
      </c>
      <c r="F34" s="64"/>
      <c r="G34" s="68">
        <f>SUM(G35:G43)</f>
        <v>20</v>
      </c>
      <c r="H34" s="67">
        <f>G34/G12</f>
        <v>0.35714285714285715</v>
      </c>
      <c r="I34" s="64"/>
      <c r="J34" s="68">
        <f>SUM(J35:J43)</f>
        <v>53</v>
      </c>
      <c r="K34" s="67">
        <f>J34/J12</f>
        <v>0.39552238805970147</v>
      </c>
      <c r="L34" s="64"/>
      <c r="M34" s="68">
        <f>SUM(M35:M43)</f>
        <v>1</v>
      </c>
      <c r="N34" s="67">
        <f>M34/M12</f>
        <v>0.33333333333333331</v>
      </c>
      <c r="O34" s="64"/>
    </row>
    <row r="35" spans="1:15" x14ac:dyDescent="0.35">
      <c r="A35" s="1"/>
      <c r="B35" s="44" t="s">
        <v>182</v>
      </c>
      <c r="C35" s="28"/>
      <c r="D35" s="41">
        <f>SUM(G35,J35,M35)</f>
        <v>2</v>
      </c>
      <c r="E35" s="6">
        <f>D35/$D$34</f>
        <v>2.7027027027027029E-2</v>
      </c>
      <c r="F35" s="28"/>
      <c r="G35" s="93">
        <v>1</v>
      </c>
      <c r="H35" s="92">
        <f>G35/$G$34</f>
        <v>0.05</v>
      </c>
      <c r="I35" s="28"/>
      <c r="J35" s="91">
        <v>0</v>
      </c>
      <c r="K35" s="92">
        <f>J35/$J$34</f>
        <v>0</v>
      </c>
      <c r="L35" s="28"/>
      <c r="M35" s="93">
        <v>1</v>
      </c>
      <c r="N35" s="92">
        <f>M35/$M$34</f>
        <v>1</v>
      </c>
      <c r="O35" s="28"/>
    </row>
    <row r="36" spans="1:15" x14ac:dyDescent="0.35">
      <c r="A36" s="1"/>
      <c r="B36" s="83" t="s">
        <v>56</v>
      </c>
      <c r="C36" s="28"/>
      <c r="D36" s="12">
        <f t="shared" ref="D36:D43" si="12">SUM(G36,J36,M36)</f>
        <v>1</v>
      </c>
      <c r="E36" s="7">
        <f>D36/$D$34</f>
        <v>1.3513513513513514E-2</v>
      </c>
      <c r="F36" s="28"/>
      <c r="G36" s="12">
        <v>0</v>
      </c>
      <c r="H36" s="7">
        <f t="shared" ref="H36:H43" si="13">G36/$G$34</f>
        <v>0</v>
      </c>
      <c r="I36" s="28"/>
      <c r="J36" s="12">
        <v>1</v>
      </c>
      <c r="K36" s="7">
        <f t="shared" ref="K36:K43" si="14">J36/$J$34</f>
        <v>1.8867924528301886E-2</v>
      </c>
      <c r="L36" s="28"/>
      <c r="M36" s="12">
        <v>0</v>
      </c>
      <c r="N36" s="7">
        <f t="shared" ref="N36:N43" si="15">M36/$M$34</f>
        <v>0</v>
      </c>
      <c r="O36" s="28"/>
    </row>
    <row r="37" spans="1:15" x14ac:dyDescent="0.35">
      <c r="A37" s="1"/>
      <c r="B37" s="44" t="s">
        <v>55</v>
      </c>
      <c r="C37" s="28"/>
      <c r="D37" s="11">
        <f t="shared" si="12"/>
        <v>7</v>
      </c>
      <c r="E37" s="6">
        <f t="shared" ref="E37:E43" si="16">D37/$D$34</f>
        <v>9.45945945945946E-2</v>
      </c>
      <c r="F37" s="28"/>
      <c r="G37" s="93">
        <v>2</v>
      </c>
      <c r="H37" s="92">
        <f t="shared" si="13"/>
        <v>0.1</v>
      </c>
      <c r="I37" s="28"/>
      <c r="J37" s="93">
        <v>5</v>
      </c>
      <c r="K37" s="92">
        <f t="shared" si="14"/>
        <v>9.4339622641509441E-2</v>
      </c>
      <c r="L37" s="28"/>
      <c r="M37" s="93">
        <v>0</v>
      </c>
      <c r="N37" s="92">
        <f t="shared" si="15"/>
        <v>0</v>
      </c>
      <c r="O37" s="28"/>
    </row>
    <row r="38" spans="1:15" x14ac:dyDescent="0.35">
      <c r="A38" s="1"/>
      <c r="B38" s="83" t="s">
        <v>54</v>
      </c>
      <c r="C38" s="28"/>
      <c r="D38" s="12">
        <f t="shared" si="12"/>
        <v>13</v>
      </c>
      <c r="E38" s="7">
        <f t="shared" si="16"/>
        <v>0.17567567567567569</v>
      </c>
      <c r="F38" s="28"/>
      <c r="G38" s="12">
        <v>2</v>
      </c>
      <c r="H38" s="7">
        <f t="shared" si="13"/>
        <v>0.1</v>
      </c>
      <c r="I38" s="28"/>
      <c r="J38" s="12">
        <v>11</v>
      </c>
      <c r="K38" s="7">
        <f t="shared" si="14"/>
        <v>0.20754716981132076</v>
      </c>
      <c r="L38" s="28"/>
      <c r="M38" s="12">
        <v>0</v>
      </c>
      <c r="N38" s="7">
        <f t="shared" si="15"/>
        <v>0</v>
      </c>
      <c r="O38" s="28"/>
    </row>
    <row r="39" spans="1:15" x14ac:dyDescent="0.35">
      <c r="A39" s="1"/>
      <c r="B39" s="44" t="s">
        <v>53</v>
      </c>
      <c r="C39" s="28"/>
      <c r="D39" s="11">
        <f t="shared" si="12"/>
        <v>17</v>
      </c>
      <c r="E39" s="6">
        <f t="shared" si="16"/>
        <v>0.22972972972972974</v>
      </c>
      <c r="F39" s="28"/>
      <c r="G39" s="93">
        <v>3</v>
      </c>
      <c r="H39" s="92">
        <f t="shared" si="13"/>
        <v>0.15</v>
      </c>
      <c r="I39" s="28"/>
      <c r="J39" s="93">
        <v>14</v>
      </c>
      <c r="K39" s="92">
        <f t="shared" si="14"/>
        <v>0.26415094339622641</v>
      </c>
      <c r="L39" s="28"/>
      <c r="M39" s="93">
        <v>0</v>
      </c>
      <c r="N39" s="92">
        <f t="shared" si="15"/>
        <v>0</v>
      </c>
      <c r="O39" s="28"/>
    </row>
    <row r="40" spans="1:15" x14ac:dyDescent="0.35">
      <c r="A40" s="1"/>
      <c r="B40" s="83" t="s">
        <v>52</v>
      </c>
      <c r="C40" s="28"/>
      <c r="D40" s="12">
        <f t="shared" si="12"/>
        <v>20</v>
      </c>
      <c r="E40" s="7">
        <f t="shared" si="16"/>
        <v>0.27027027027027029</v>
      </c>
      <c r="F40" s="28"/>
      <c r="G40" s="12">
        <v>5</v>
      </c>
      <c r="H40" s="7">
        <f t="shared" si="13"/>
        <v>0.25</v>
      </c>
      <c r="I40" s="28"/>
      <c r="J40" s="12">
        <v>15</v>
      </c>
      <c r="K40" s="7">
        <f t="shared" si="14"/>
        <v>0.28301886792452829</v>
      </c>
      <c r="L40" s="28"/>
      <c r="M40" s="12">
        <v>0</v>
      </c>
      <c r="N40" s="7">
        <f t="shared" si="15"/>
        <v>0</v>
      </c>
      <c r="O40" s="28"/>
    </row>
    <row r="41" spans="1:15" x14ac:dyDescent="0.35">
      <c r="A41" s="1"/>
      <c r="B41" s="44" t="s">
        <v>51</v>
      </c>
      <c r="C41" s="28"/>
      <c r="D41" s="11">
        <f t="shared" si="12"/>
        <v>11</v>
      </c>
      <c r="E41" s="6">
        <f t="shared" si="16"/>
        <v>0.14864864864864866</v>
      </c>
      <c r="F41" s="28"/>
      <c r="G41" s="93">
        <v>4</v>
      </c>
      <c r="H41" s="92">
        <f t="shared" si="13"/>
        <v>0.2</v>
      </c>
      <c r="I41" s="28"/>
      <c r="J41" s="93">
        <v>7</v>
      </c>
      <c r="K41" s="92">
        <f t="shared" si="14"/>
        <v>0.13207547169811321</v>
      </c>
      <c r="L41" s="28"/>
      <c r="M41" s="93">
        <v>0</v>
      </c>
      <c r="N41" s="92">
        <f t="shared" si="15"/>
        <v>0</v>
      </c>
      <c r="O41" s="28"/>
    </row>
    <row r="42" spans="1:15" x14ac:dyDescent="0.35">
      <c r="A42" s="1"/>
      <c r="B42" s="83" t="s">
        <v>50</v>
      </c>
      <c r="C42" s="28"/>
      <c r="D42" s="12">
        <f t="shared" si="12"/>
        <v>3</v>
      </c>
      <c r="E42" s="7">
        <f t="shared" si="16"/>
        <v>4.0540540540540543E-2</v>
      </c>
      <c r="F42" s="28"/>
      <c r="G42" s="12">
        <v>3</v>
      </c>
      <c r="H42" s="7">
        <f t="shared" si="13"/>
        <v>0.15</v>
      </c>
      <c r="I42" s="28"/>
      <c r="J42" s="12">
        <v>0</v>
      </c>
      <c r="K42" s="7">
        <f t="shared" si="14"/>
        <v>0</v>
      </c>
      <c r="L42" s="28"/>
      <c r="M42" s="12">
        <v>0</v>
      </c>
      <c r="N42" s="7">
        <f t="shared" si="15"/>
        <v>0</v>
      </c>
      <c r="O42" s="28"/>
    </row>
    <row r="43" spans="1:15" x14ac:dyDescent="0.35">
      <c r="A43" s="1"/>
      <c r="B43" s="44" t="s">
        <v>183</v>
      </c>
      <c r="C43" s="28"/>
      <c r="D43" s="11">
        <f t="shared" si="12"/>
        <v>0</v>
      </c>
      <c r="E43" s="6">
        <f t="shared" si="16"/>
        <v>0</v>
      </c>
      <c r="F43" s="28"/>
      <c r="G43" s="93">
        <v>0</v>
      </c>
      <c r="H43" s="92">
        <f t="shared" si="13"/>
        <v>0</v>
      </c>
      <c r="I43" s="28"/>
      <c r="J43" s="93">
        <v>0</v>
      </c>
      <c r="K43" s="92">
        <f t="shared" si="14"/>
        <v>0</v>
      </c>
      <c r="L43" s="28"/>
      <c r="M43" s="93">
        <v>0</v>
      </c>
      <c r="N43" s="92">
        <f t="shared" si="15"/>
        <v>0</v>
      </c>
      <c r="O43" s="28"/>
    </row>
    <row r="44" spans="1:15" ht="10" customHeight="1" x14ac:dyDescent="0.35">
      <c r="A44" s="1"/>
      <c r="B44" s="9"/>
      <c r="C44" s="9"/>
      <c r="D44" s="8"/>
      <c r="E44" s="8"/>
      <c r="F44" s="9"/>
      <c r="G44" s="8"/>
      <c r="H44" s="8"/>
      <c r="I44" s="9"/>
      <c r="J44" s="8"/>
      <c r="K44" s="8"/>
      <c r="L44" s="9"/>
      <c r="M44" s="8"/>
      <c r="N44" s="8"/>
      <c r="O44" s="9"/>
    </row>
    <row r="45" spans="1:15" ht="15" customHeight="1" x14ac:dyDescent="0.35">
      <c r="A45" s="1"/>
      <c r="B45" s="65" t="s">
        <v>192</v>
      </c>
      <c r="C45" s="64"/>
      <c r="D45" s="68">
        <f>SUM(D46:D54)</f>
        <v>44</v>
      </c>
      <c r="E45" s="67">
        <f>D45/D12</f>
        <v>0.22797927461139897</v>
      </c>
      <c r="F45" s="64"/>
      <c r="G45" s="68">
        <f>SUM(G46:G54)</f>
        <v>15</v>
      </c>
      <c r="H45" s="67">
        <f>G45/G12</f>
        <v>0.26785714285714285</v>
      </c>
      <c r="I45" s="64"/>
      <c r="J45" s="68">
        <f>SUM(J46:J54)</f>
        <v>28</v>
      </c>
      <c r="K45" s="67">
        <f>J45/J12</f>
        <v>0.20895522388059701</v>
      </c>
      <c r="L45" s="64"/>
      <c r="M45" s="68">
        <f>SUM(M46:M54)</f>
        <v>1</v>
      </c>
      <c r="N45" s="67">
        <f>M45/M12</f>
        <v>0.33333333333333331</v>
      </c>
      <c r="O45" s="64"/>
    </row>
    <row r="46" spans="1:15" x14ac:dyDescent="0.35">
      <c r="A46" s="1"/>
      <c r="B46" s="44" t="s">
        <v>182</v>
      </c>
      <c r="C46" s="28"/>
      <c r="D46" s="41">
        <f>SUM(G46,J46,M46)</f>
        <v>3</v>
      </c>
      <c r="E46" s="6">
        <f>D46/$D$45</f>
        <v>6.8181818181818177E-2</v>
      </c>
      <c r="F46" s="28"/>
      <c r="G46" s="93">
        <v>2</v>
      </c>
      <c r="H46" s="92">
        <f>G46/$G$45</f>
        <v>0.13333333333333333</v>
      </c>
      <c r="I46" s="28"/>
      <c r="J46" s="91">
        <v>1</v>
      </c>
      <c r="K46" s="92">
        <f>J46/$J$45</f>
        <v>3.5714285714285712E-2</v>
      </c>
      <c r="L46" s="28"/>
      <c r="M46" s="93">
        <v>0</v>
      </c>
      <c r="N46" s="92">
        <v>0</v>
      </c>
      <c r="O46" s="28"/>
    </row>
    <row r="47" spans="1:15" x14ac:dyDescent="0.35">
      <c r="A47" s="1"/>
      <c r="B47" s="83" t="s">
        <v>56</v>
      </c>
      <c r="C47" s="28"/>
      <c r="D47" s="12">
        <f t="shared" ref="D47:D54" si="17">SUM(G47,J47,M47)</f>
        <v>3</v>
      </c>
      <c r="E47" s="7">
        <f t="shared" ref="E47:E54" si="18">D47/$D$45</f>
        <v>6.8181818181818177E-2</v>
      </c>
      <c r="F47" s="28"/>
      <c r="G47" s="12">
        <v>1</v>
      </c>
      <c r="H47" s="7">
        <f t="shared" ref="H47:H54" si="19">G47/$G$45</f>
        <v>6.6666666666666666E-2</v>
      </c>
      <c r="I47" s="28"/>
      <c r="J47" s="12">
        <v>2</v>
      </c>
      <c r="K47" s="7">
        <f t="shared" ref="K47:K54" si="20">J47/$J$45</f>
        <v>7.1428571428571425E-2</v>
      </c>
      <c r="L47" s="28"/>
      <c r="M47" s="12">
        <v>0</v>
      </c>
      <c r="N47" s="7">
        <v>0</v>
      </c>
      <c r="O47" s="28"/>
    </row>
    <row r="48" spans="1:15" x14ac:dyDescent="0.35">
      <c r="A48" s="1"/>
      <c r="B48" s="44" t="s">
        <v>55</v>
      </c>
      <c r="C48" s="28"/>
      <c r="D48" s="11">
        <f t="shared" si="17"/>
        <v>2</v>
      </c>
      <c r="E48" s="6">
        <f t="shared" si="18"/>
        <v>4.5454545454545456E-2</v>
      </c>
      <c r="F48" s="28"/>
      <c r="G48" s="93">
        <v>1</v>
      </c>
      <c r="H48" s="92">
        <f t="shared" si="19"/>
        <v>6.6666666666666666E-2</v>
      </c>
      <c r="I48" s="28"/>
      <c r="J48" s="93">
        <v>1</v>
      </c>
      <c r="K48" s="92">
        <f t="shared" si="20"/>
        <v>3.5714285714285712E-2</v>
      </c>
      <c r="L48" s="28"/>
      <c r="M48" s="93">
        <v>0</v>
      </c>
      <c r="N48" s="92">
        <v>0</v>
      </c>
      <c r="O48" s="28"/>
    </row>
    <row r="49" spans="1:15" x14ac:dyDescent="0.35">
      <c r="A49" s="1"/>
      <c r="B49" s="83" t="s">
        <v>54</v>
      </c>
      <c r="C49" s="28"/>
      <c r="D49" s="12">
        <f t="shared" si="17"/>
        <v>8</v>
      </c>
      <c r="E49" s="7">
        <f t="shared" si="18"/>
        <v>0.18181818181818182</v>
      </c>
      <c r="F49" s="28"/>
      <c r="G49" s="12">
        <v>0</v>
      </c>
      <c r="H49" s="7">
        <f t="shared" si="19"/>
        <v>0</v>
      </c>
      <c r="I49" s="28"/>
      <c r="J49" s="12">
        <v>7</v>
      </c>
      <c r="K49" s="7">
        <f t="shared" si="20"/>
        <v>0.25</v>
      </c>
      <c r="L49" s="28"/>
      <c r="M49" s="12">
        <v>1</v>
      </c>
      <c r="N49" s="7">
        <v>1</v>
      </c>
      <c r="O49" s="28"/>
    </row>
    <row r="50" spans="1:15" x14ac:dyDescent="0.35">
      <c r="A50" s="1"/>
      <c r="B50" s="44" t="s">
        <v>53</v>
      </c>
      <c r="C50" s="28"/>
      <c r="D50" s="11">
        <f t="shared" si="17"/>
        <v>8</v>
      </c>
      <c r="E50" s="6">
        <f t="shared" si="18"/>
        <v>0.18181818181818182</v>
      </c>
      <c r="F50" s="28"/>
      <c r="G50" s="93">
        <v>5</v>
      </c>
      <c r="H50" s="92">
        <f t="shared" si="19"/>
        <v>0.33333333333333331</v>
      </c>
      <c r="I50" s="28"/>
      <c r="J50" s="93">
        <v>3</v>
      </c>
      <c r="K50" s="92">
        <f t="shared" si="20"/>
        <v>0.10714285714285714</v>
      </c>
      <c r="L50" s="28"/>
      <c r="M50" s="93">
        <v>0</v>
      </c>
      <c r="N50" s="92">
        <v>0</v>
      </c>
      <c r="O50" s="28"/>
    </row>
    <row r="51" spans="1:15" x14ac:dyDescent="0.35">
      <c r="A51" s="1"/>
      <c r="B51" s="83" t="s">
        <v>52</v>
      </c>
      <c r="C51" s="28"/>
      <c r="D51" s="12">
        <f t="shared" si="17"/>
        <v>14</v>
      </c>
      <c r="E51" s="7">
        <f t="shared" si="18"/>
        <v>0.31818181818181818</v>
      </c>
      <c r="F51" s="28"/>
      <c r="G51" s="12">
        <v>4</v>
      </c>
      <c r="H51" s="7">
        <f t="shared" si="19"/>
        <v>0.26666666666666666</v>
      </c>
      <c r="I51" s="28"/>
      <c r="J51" s="12">
        <v>10</v>
      </c>
      <c r="K51" s="7">
        <f t="shared" si="20"/>
        <v>0.35714285714285715</v>
      </c>
      <c r="L51" s="28"/>
      <c r="M51" s="12">
        <v>0</v>
      </c>
      <c r="N51" s="7">
        <v>0</v>
      </c>
      <c r="O51" s="28"/>
    </row>
    <row r="52" spans="1:15" x14ac:dyDescent="0.35">
      <c r="A52" s="1"/>
      <c r="B52" s="44" t="s">
        <v>51</v>
      </c>
      <c r="C52" s="28"/>
      <c r="D52" s="11">
        <f t="shared" si="17"/>
        <v>6</v>
      </c>
      <c r="E52" s="6">
        <f t="shared" si="18"/>
        <v>0.13636363636363635</v>
      </c>
      <c r="F52" s="28"/>
      <c r="G52" s="93">
        <v>2</v>
      </c>
      <c r="H52" s="92">
        <f t="shared" si="19"/>
        <v>0.13333333333333333</v>
      </c>
      <c r="I52" s="28"/>
      <c r="J52" s="93">
        <v>4</v>
      </c>
      <c r="K52" s="92">
        <f t="shared" si="20"/>
        <v>0.14285714285714285</v>
      </c>
      <c r="L52" s="28"/>
      <c r="M52" s="93">
        <v>0</v>
      </c>
      <c r="N52" s="92">
        <v>0</v>
      </c>
      <c r="O52" s="28"/>
    </row>
    <row r="53" spans="1:15" x14ac:dyDescent="0.35">
      <c r="A53" s="1"/>
      <c r="B53" s="83" t="s">
        <v>50</v>
      </c>
      <c r="C53" s="28"/>
      <c r="D53" s="12">
        <f t="shared" si="17"/>
        <v>0</v>
      </c>
      <c r="E53" s="7">
        <f t="shared" si="18"/>
        <v>0</v>
      </c>
      <c r="F53" s="28"/>
      <c r="G53" s="12">
        <v>0</v>
      </c>
      <c r="H53" s="7">
        <f t="shared" si="19"/>
        <v>0</v>
      </c>
      <c r="I53" s="28"/>
      <c r="J53" s="12">
        <v>0</v>
      </c>
      <c r="K53" s="7">
        <f t="shared" si="20"/>
        <v>0</v>
      </c>
      <c r="L53" s="28"/>
      <c r="M53" s="12">
        <v>0</v>
      </c>
      <c r="N53" s="7">
        <v>0</v>
      </c>
      <c r="O53" s="28"/>
    </row>
    <row r="54" spans="1:15" x14ac:dyDescent="0.35">
      <c r="A54" s="1"/>
      <c r="B54" s="44" t="s">
        <v>183</v>
      </c>
      <c r="C54" s="28"/>
      <c r="D54" s="11">
        <f t="shared" si="17"/>
        <v>0</v>
      </c>
      <c r="E54" s="6">
        <f t="shared" si="18"/>
        <v>0</v>
      </c>
      <c r="F54" s="28"/>
      <c r="G54" s="93">
        <v>0</v>
      </c>
      <c r="H54" s="92">
        <f t="shared" si="19"/>
        <v>0</v>
      </c>
      <c r="I54" s="28"/>
      <c r="J54" s="93">
        <v>0</v>
      </c>
      <c r="K54" s="92">
        <f t="shared" si="20"/>
        <v>0</v>
      </c>
      <c r="L54" s="28"/>
      <c r="M54" s="93">
        <v>0</v>
      </c>
      <c r="N54" s="92">
        <v>0</v>
      </c>
      <c r="O54" s="28"/>
    </row>
    <row r="55" spans="1:15" ht="10" customHeight="1" x14ac:dyDescent="0.35">
      <c r="A55" s="1"/>
      <c r="B55" s="9"/>
      <c r="C55" s="9"/>
      <c r="D55" s="8"/>
      <c r="E55" s="8"/>
      <c r="F55" s="9"/>
      <c r="G55" s="8"/>
      <c r="H55" s="8"/>
      <c r="I55" s="9"/>
      <c r="J55" s="8"/>
      <c r="K55" s="8"/>
      <c r="L55" s="9"/>
      <c r="M55" s="8"/>
      <c r="N55" s="8"/>
      <c r="O55" s="9"/>
    </row>
    <row r="56" spans="1:15" ht="15" customHeight="1" x14ac:dyDescent="0.35">
      <c r="A56" s="1"/>
      <c r="B56" s="65" t="s">
        <v>191</v>
      </c>
      <c r="C56" s="64"/>
      <c r="D56" s="68">
        <f>SUM(D57:D65)</f>
        <v>8</v>
      </c>
      <c r="E56" s="67">
        <f>D56/D12</f>
        <v>4.145077720207254E-2</v>
      </c>
      <c r="F56" s="64"/>
      <c r="G56" s="68">
        <f>SUM(G57:G65)</f>
        <v>4</v>
      </c>
      <c r="H56" s="67">
        <f>G56/G12</f>
        <v>7.1428571428571425E-2</v>
      </c>
      <c r="I56" s="64"/>
      <c r="J56" s="68">
        <f>SUM(J57:J65)</f>
        <v>4</v>
      </c>
      <c r="K56" s="67">
        <f>J56/J12</f>
        <v>2.9850746268656716E-2</v>
      </c>
      <c r="L56" s="64"/>
      <c r="M56" s="68">
        <f>SUM(M57:M65)</f>
        <v>0</v>
      </c>
      <c r="N56" s="67">
        <f>M56/M12</f>
        <v>0</v>
      </c>
      <c r="O56" s="64"/>
    </row>
    <row r="57" spans="1:15" x14ac:dyDescent="0.35">
      <c r="A57" s="1"/>
      <c r="B57" s="44" t="s">
        <v>182</v>
      </c>
      <c r="C57" s="28"/>
      <c r="D57" s="41">
        <f>SUM(G57,J57,M57)</f>
        <v>0</v>
      </c>
      <c r="E57" s="6">
        <f>D57/$D$56</f>
        <v>0</v>
      </c>
      <c r="F57" s="28"/>
      <c r="G57" s="93">
        <v>0</v>
      </c>
      <c r="H57" s="92">
        <f>G57/$G$56</f>
        <v>0</v>
      </c>
      <c r="I57" s="28"/>
      <c r="J57" s="93">
        <v>0</v>
      </c>
      <c r="K57" s="92">
        <f>J57/$J$56</f>
        <v>0</v>
      </c>
      <c r="L57" s="28"/>
      <c r="M57" s="93">
        <v>0</v>
      </c>
      <c r="N57" s="92" t="str">
        <f>IFERROR(M57/$M$56, "0.0%")</f>
        <v>0.0%</v>
      </c>
      <c r="O57" s="28"/>
    </row>
    <row r="58" spans="1:15" x14ac:dyDescent="0.35">
      <c r="A58" s="1"/>
      <c r="B58" s="83" t="s">
        <v>56</v>
      </c>
      <c r="C58" s="28"/>
      <c r="D58" s="12">
        <f t="shared" ref="D58:D65" si="21">SUM(G58,J58,M58)</f>
        <v>0</v>
      </c>
      <c r="E58" s="7">
        <f t="shared" ref="E58:E65" si="22">D58/$D$56</f>
        <v>0</v>
      </c>
      <c r="F58" s="28"/>
      <c r="G58" s="12">
        <v>0</v>
      </c>
      <c r="H58" s="7">
        <f t="shared" ref="H58:H65" si="23">G58/$G$56</f>
        <v>0</v>
      </c>
      <c r="I58" s="28"/>
      <c r="J58" s="12">
        <v>0</v>
      </c>
      <c r="K58" s="7">
        <f t="shared" ref="K58:K65" si="24">J58/$J$56</f>
        <v>0</v>
      </c>
      <c r="L58" s="28"/>
      <c r="M58" s="12">
        <v>0</v>
      </c>
      <c r="N58" s="7">
        <v>0</v>
      </c>
      <c r="O58" s="28"/>
    </row>
    <row r="59" spans="1:15" x14ac:dyDescent="0.35">
      <c r="A59" s="1"/>
      <c r="B59" s="44" t="s">
        <v>55</v>
      </c>
      <c r="C59" s="28"/>
      <c r="D59" s="11">
        <f t="shared" si="21"/>
        <v>1</v>
      </c>
      <c r="E59" s="6">
        <f t="shared" si="22"/>
        <v>0.125</v>
      </c>
      <c r="F59" s="28"/>
      <c r="G59" s="93">
        <v>0</v>
      </c>
      <c r="H59" s="92">
        <f t="shared" si="23"/>
        <v>0</v>
      </c>
      <c r="I59" s="28"/>
      <c r="J59" s="93">
        <v>1</v>
      </c>
      <c r="K59" s="92">
        <f t="shared" si="24"/>
        <v>0.25</v>
      </c>
      <c r="L59" s="28"/>
      <c r="M59" s="93">
        <v>0</v>
      </c>
      <c r="N59" s="92">
        <v>0</v>
      </c>
      <c r="O59" s="28"/>
    </row>
    <row r="60" spans="1:15" x14ac:dyDescent="0.35">
      <c r="A60" s="1"/>
      <c r="B60" s="83" t="s">
        <v>54</v>
      </c>
      <c r="C60" s="28"/>
      <c r="D60" s="12">
        <f t="shared" si="21"/>
        <v>2</v>
      </c>
      <c r="E60" s="7">
        <f t="shared" si="22"/>
        <v>0.25</v>
      </c>
      <c r="F60" s="28"/>
      <c r="G60" s="12">
        <v>1</v>
      </c>
      <c r="H60" s="7">
        <f t="shared" si="23"/>
        <v>0.25</v>
      </c>
      <c r="I60" s="28"/>
      <c r="J60" s="12">
        <v>1</v>
      </c>
      <c r="K60" s="7">
        <f t="shared" si="24"/>
        <v>0.25</v>
      </c>
      <c r="L60" s="28"/>
      <c r="M60" s="12">
        <v>0</v>
      </c>
      <c r="N60" s="7">
        <v>0</v>
      </c>
      <c r="O60" s="28"/>
    </row>
    <row r="61" spans="1:15" x14ac:dyDescent="0.35">
      <c r="A61" s="1"/>
      <c r="B61" s="44" t="s">
        <v>53</v>
      </c>
      <c r="C61" s="28"/>
      <c r="D61" s="11">
        <f t="shared" si="21"/>
        <v>0</v>
      </c>
      <c r="E61" s="6">
        <f t="shared" si="22"/>
        <v>0</v>
      </c>
      <c r="F61" s="28"/>
      <c r="G61" s="93">
        <v>0</v>
      </c>
      <c r="H61" s="92">
        <f t="shared" si="23"/>
        <v>0</v>
      </c>
      <c r="I61" s="28"/>
      <c r="J61" s="93">
        <v>0</v>
      </c>
      <c r="K61" s="92">
        <f t="shared" si="24"/>
        <v>0</v>
      </c>
      <c r="L61" s="28"/>
      <c r="M61" s="93">
        <v>0</v>
      </c>
      <c r="N61" s="92">
        <v>0</v>
      </c>
      <c r="O61" s="28"/>
    </row>
    <row r="62" spans="1:15" x14ac:dyDescent="0.35">
      <c r="A62" s="1"/>
      <c r="B62" s="83" t="s">
        <v>52</v>
      </c>
      <c r="C62" s="28"/>
      <c r="D62" s="12">
        <f t="shared" si="21"/>
        <v>5</v>
      </c>
      <c r="E62" s="7">
        <f t="shared" si="22"/>
        <v>0.625</v>
      </c>
      <c r="F62" s="28"/>
      <c r="G62" s="12">
        <v>3</v>
      </c>
      <c r="H62" s="7">
        <f t="shared" si="23"/>
        <v>0.75</v>
      </c>
      <c r="I62" s="28"/>
      <c r="J62" s="12">
        <v>2</v>
      </c>
      <c r="K62" s="7">
        <f t="shared" si="24"/>
        <v>0.5</v>
      </c>
      <c r="L62" s="28"/>
      <c r="M62" s="12">
        <v>0</v>
      </c>
      <c r="N62" s="7">
        <v>0</v>
      </c>
      <c r="O62" s="28"/>
    </row>
    <row r="63" spans="1:15" x14ac:dyDescent="0.35">
      <c r="A63" s="1"/>
      <c r="B63" s="44" t="s">
        <v>51</v>
      </c>
      <c r="C63" s="28"/>
      <c r="D63" s="11">
        <f t="shared" si="21"/>
        <v>0</v>
      </c>
      <c r="E63" s="6">
        <f t="shared" si="22"/>
        <v>0</v>
      </c>
      <c r="F63" s="28"/>
      <c r="G63" s="93">
        <v>0</v>
      </c>
      <c r="H63" s="92">
        <f t="shared" si="23"/>
        <v>0</v>
      </c>
      <c r="I63" s="28"/>
      <c r="J63" s="93">
        <v>0</v>
      </c>
      <c r="K63" s="92">
        <f t="shared" si="24"/>
        <v>0</v>
      </c>
      <c r="L63" s="28"/>
      <c r="M63" s="93">
        <v>0</v>
      </c>
      <c r="N63" s="92">
        <v>0</v>
      </c>
      <c r="O63" s="28"/>
    </row>
    <row r="64" spans="1:15" x14ac:dyDescent="0.35">
      <c r="A64" s="1"/>
      <c r="B64" s="83" t="s">
        <v>50</v>
      </c>
      <c r="C64" s="28"/>
      <c r="D64" s="12">
        <f t="shared" si="21"/>
        <v>0</v>
      </c>
      <c r="E64" s="7">
        <f t="shared" si="22"/>
        <v>0</v>
      </c>
      <c r="F64" s="28"/>
      <c r="G64" s="12">
        <v>0</v>
      </c>
      <c r="H64" s="7">
        <f t="shared" si="23"/>
        <v>0</v>
      </c>
      <c r="I64" s="28"/>
      <c r="J64" s="12">
        <v>0</v>
      </c>
      <c r="K64" s="7">
        <f t="shared" si="24"/>
        <v>0</v>
      </c>
      <c r="L64" s="28"/>
      <c r="M64" s="12">
        <v>0</v>
      </c>
      <c r="N64" s="7">
        <v>0</v>
      </c>
      <c r="O64" s="28"/>
    </row>
    <row r="65" spans="1:15" x14ac:dyDescent="0.35">
      <c r="A65" s="1"/>
      <c r="B65" s="44" t="s">
        <v>183</v>
      </c>
      <c r="C65" s="28"/>
      <c r="D65" s="11">
        <f t="shared" si="21"/>
        <v>0</v>
      </c>
      <c r="E65" s="6">
        <f t="shared" si="22"/>
        <v>0</v>
      </c>
      <c r="F65" s="28"/>
      <c r="G65" s="93">
        <v>0</v>
      </c>
      <c r="H65" s="92">
        <f t="shared" si="23"/>
        <v>0</v>
      </c>
      <c r="I65" s="28"/>
      <c r="J65" s="93">
        <v>0</v>
      </c>
      <c r="K65" s="92">
        <f t="shared" si="24"/>
        <v>0</v>
      </c>
      <c r="L65" s="28"/>
      <c r="M65" s="93">
        <v>0</v>
      </c>
      <c r="N65" s="92">
        <v>0</v>
      </c>
      <c r="O65" s="28"/>
    </row>
    <row r="66" spans="1:15" ht="10" customHeight="1" x14ac:dyDescent="0.35">
      <c r="A66" s="1"/>
      <c r="B66" s="9"/>
      <c r="C66" s="9"/>
      <c r="D66" s="8"/>
      <c r="E66" s="8"/>
      <c r="F66" s="9"/>
      <c r="G66" s="8"/>
      <c r="H66" s="8"/>
      <c r="I66" s="9"/>
      <c r="J66" s="8"/>
      <c r="K66" s="8"/>
      <c r="L66" s="9"/>
      <c r="M66" s="8"/>
      <c r="N66" s="8"/>
      <c r="O66" s="9"/>
    </row>
    <row r="67" spans="1:15" ht="15" customHeight="1" x14ac:dyDescent="0.35">
      <c r="A67" s="1"/>
      <c r="B67" s="65" t="s">
        <v>189</v>
      </c>
      <c r="C67" s="64"/>
      <c r="D67" s="68">
        <f>SUM(D68:D76)</f>
        <v>65</v>
      </c>
      <c r="E67" s="67">
        <f>D67/D12</f>
        <v>0.33678756476683935</v>
      </c>
      <c r="F67" s="64"/>
      <c r="G67" s="68">
        <f>SUM(G68:G76)</f>
        <v>16</v>
      </c>
      <c r="H67" s="67">
        <f>G67/G12</f>
        <v>0.2857142857142857</v>
      </c>
      <c r="I67" s="64"/>
      <c r="J67" s="68">
        <f>SUM(J68:J76)</f>
        <v>48</v>
      </c>
      <c r="K67" s="67">
        <f>J67/J12</f>
        <v>0.35820895522388058</v>
      </c>
      <c r="L67" s="64"/>
      <c r="M67" s="68">
        <f>SUM(M68:M76)</f>
        <v>1</v>
      </c>
      <c r="N67" s="67">
        <f>M67/M12</f>
        <v>0.33333333333333331</v>
      </c>
      <c r="O67" s="64"/>
    </row>
    <row r="68" spans="1:15" x14ac:dyDescent="0.35">
      <c r="A68" s="1"/>
      <c r="B68" s="44" t="s">
        <v>182</v>
      </c>
      <c r="C68" s="28"/>
      <c r="D68" s="41">
        <f>SUM(G68,J68,M68)</f>
        <v>1</v>
      </c>
      <c r="E68" s="6">
        <f>D68/$D$67</f>
        <v>1.5384615384615385E-2</v>
      </c>
      <c r="F68" s="28"/>
      <c r="G68" s="93">
        <v>1</v>
      </c>
      <c r="H68" s="92">
        <f>G68/$G$67</f>
        <v>6.25E-2</v>
      </c>
      <c r="I68" s="28"/>
      <c r="J68" s="91">
        <v>0</v>
      </c>
      <c r="K68" s="92">
        <f>J68/$J$67</f>
        <v>0</v>
      </c>
      <c r="L68" s="28"/>
      <c r="M68" s="93">
        <v>0</v>
      </c>
      <c r="N68" s="92">
        <f>M68/$M$67</f>
        <v>0</v>
      </c>
      <c r="O68" s="28"/>
    </row>
    <row r="69" spans="1:15" x14ac:dyDescent="0.35">
      <c r="A69" s="1"/>
      <c r="B69" s="83" t="s">
        <v>56</v>
      </c>
      <c r="C69" s="28"/>
      <c r="D69" s="12">
        <f t="shared" ref="D69:D76" si="25">SUM(G69,J69,M69)</f>
        <v>1</v>
      </c>
      <c r="E69" s="7">
        <f t="shared" ref="E69:E76" si="26">D69/$D$67</f>
        <v>1.5384615384615385E-2</v>
      </c>
      <c r="F69" s="28"/>
      <c r="G69" s="12">
        <v>0</v>
      </c>
      <c r="H69" s="7">
        <f t="shared" ref="H69:H76" si="27">G69/$G$67</f>
        <v>0</v>
      </c>
      <c r="I69" s="28"/>
      <c r="J69" s="12">
        <v>1</v>
      </c>
      <c r="K69" s="7">
        <f t="shared" ref="K69:K76" si="28">J69/$J$67</f>
        <v>2.0833333333333332E-2</v>
      </c>
      <c r="L69" s="28"/>
      <c r="M69" s="12">
        <v>0</v>
      </c>
      <c r="N69" s="7">
        <f t="shared" ref="N69:N76" si="29">M69/$M$67</f>
        <v>0</v>
      </c>
      <c r="O69" s="28"/>
    </row>
    <row r="70" spans="1:15" x14ac:dyDescent="0.35">
      <c r="A70" s="1"/>
      <c r="B70" s="44" t="s">
        <v>55</v>
      </c>
      <c r="C70" s="28"/>
      <c r="D70" s="11">
        <f t="shared" si="25"/>
        <v>12</v>
      </c>
      <c r="E70" s="6">
        <f t="shared" si="26"/>
        <v>0.18461538461538463</v>
      </c>
      <c r="F70" s="28"/>
      <c r="G70" s="93">
        <v>2</v>
      </c>
      <c r="H70" s="92">
        <f t="shared" si="27"/>
        <v>0.125</v>
      </c>
      <c r="I70" s="28"/>
      <c r="J70" s="93">
        <v>10</v>
      </c>
      <c r="K70" s="92">
        <f t="shared" si="28"/>
        <v>0.20833333333333334</v>
      </c>
      <c r="L70" s="28"/>
      <c r="M70" s="93">
        <v>0</v>
      </c>
      <c r="N70" s="92">
        <f t="shared" si="29"/>
        <v>0</v>
      </c>
      <c r="O70" s="28"/>
    </row>
    <row r="71" spans="1:15" x14ac:dyDescent="0.35">
      <c r="A71" s="1"/>
      <c r="B71" s="83" t="s">
        <v>54</v>
      </c>
      <c r="C71" s="28"/>
      <c r="D71" s="12">
        <f t="shared" si="25"/>
        <v>10</v>
      </c>
      <c r="E71" s="7">
        <f t="shared" si="26"/>
        <v>0.15384615384615385</v>
      </c>
      <c r="F71" s="28"/>
      <c r="G71" s="12">
        <v>1</v>
      </c>
      <c r="H71" s="7">
        <f t="shared" si="27"/>
        <v>6.25E-2</v>
      </c>
      <c r="I71" s="28"/>
      <c r="J71" s="12">
        <v>9</v>
      </c>
      <c r="K71" s="7">
        <f t="shared" si="28"/>
        <v>0.1875</v>
      </c>
      <c r="L71" s="28"/>
      <c r="M71" s="12">
        <v>0</v>
      </c>
      <c r="N71" s="7">
        <f t="shared" si="29"/>
        <v>0</v>
      </c>
      <c r="O71" s="28"/>
    </row>
    <row r="72" spans="1:15" x14ac:dyDescent="0.35">
      <c r="A72" s="1"/>
      <c r="B72" s="44" t="s">
        <v>53</v>
      </c>
      <c r="C72" s="28"/>
      <c r="D72" s="11">
        <f t="shared" si="25"/>
        <v>23</v>
      </c>
      <c r="E72" s="6">
        <f t="shared" si="26"/>
        <v>0.35384615384615387</v>
      </c>
      <c r="F72" s="28"/>
      <c r="G72" s="93">
        <v>7</v>
      </c>
      <c r="H72" s="92">
        <f t="shared" si="27"/>
        <v>0.4375</v>
      </c>
      <c r="I72" s="28"/>
      <c r="J72" s="93">
        <v>16</v>
      </c>
      <c r="K72" s="92">
        <f t="shared" si="28"/>
        <v>0.33333333333333331</v>
      </c>
      <c r="L72" s="28"/>
      <c r="M72" s="93">
        <v>0</v>
      </c>
      <c r="N72" s="92">
        <f t="shared" si="29"/>
        <v>0</v>
      </c>
      <c r="O72" s="28"/>
    </row>
    <row r="73" spans="1:15" x14ac:dyDescent="0.35">
      <c r="A73" s="1"/>
      <c r="B73" s="83" t="s">
        <v>52</v>
      </c>
      <c r="C73" s="28"/>
      <c r="D73" s="12">
        <f t="shared" si="25"/>
        <v>14</v>
      </c>
      <c r="E73" s="7">
        <f t="shared" si="26"/>
        <v>0.2153846153846154</v>
      </c>
      <c r="F73" s="28"/>
      <c r="G73" s="12">
        <v>4</v>
      </c>
      <c r="H73" s="7">
        <f t="shared" si="27"/>
        <v>0.25</v>
      </c>
      <c r="I73" s="28"/>
      <c r="J73" s="12">
        <v>10</v>
      </c>
      <c r="K73" s="7">
        <f t="shared" si="28"/>
        <v>0.20833333333333334</v>
      </c>
      <c r="L73" s="28"/>
      <c r="M73" s="12">
        <v>0</v>
      </c>
      <c r="N73" s="7">
        <f t="shared" si="29"/>
        <v>0</v>
      </c>
      <c r="O73" s="28"/>
    </row>
    <row r="74" spans="1:15" x14ac:dyDescent="0.35">
      <c r="A74" s="1"/>
      <c r="B74" s="44" t="s">
        <v>51</v>
      </c>
      <c r="C74" s="28"/>
      <c r="D74" s="11">
        <f t="shared" si="25"/>
        <v>4</v>
      </c>
      <c r="E74" s="6">
        <f t="shared" si="26"/>
        <v>6.1538461538461542E-2</v>
      </c>
      <c r="F74" s="28"/>
      <c r="G74" s="93">
        <v>1</v>
      </c>
      <c r="H74" s="92">
        <f t="shared" si="27"/>
        <v>6.25E-2</v>
      </c>
      <c r="I74" s="28"/>
      <c r="J74" s="93">
        <v>2</v>
      </c>
      <c r="K74" s="92">
        <f t="shared" si="28"/>
        <v>4.1666666666666664E-2</v>
      </c>
      <c r="L74" s="28"/>
      <c r="M74" s="93">
        <v>1</v>
      </c>
      <c r="N74" s="92">
        <f t="shared" si="29"/>
        <v>1</v>
      </c>
      <c r="O74" s="28"/>
    </row>
    <row r="75" spans="1:15" x14ac:dyDescent="0.35">
      <c r="A75" s="1"/>
      <c r="B75" s="83" t="s">
        <v>50</v>
      </c>
      <c r="C75" s="28"/>
      <c r="D75" s="12">
        <f t="shared" si="25"/>
        <v>0</v>
      </c>
      <c r="E75" s="7">
        <f t="shared" si="26"/>
        <v>0</v>
      </c>
      <c r="F75" s="28"/>
      <c r="G75" s="12">
        <v>0</v>
      </c>
      <c r="H75" s="7">
        <f t="shared" si="27"/>
        <v>0</v>
      </c>
      <c r="I75" s="28"/>
      <c r="J75" s="12">
        <v>0</v>
      </c>
      <c r="K75" s="7">
        <f t="shared" si="28"/>
        <v>0</v>
      </c>
      <c r="L75" s="28"/>
      <c r="M75" s="12">
        <v>0</v>
      </c>
      <c r="N75" s="7">
        <f t="shared" si="29"/>
        <v>0</v>
      </c>
      <c r="O75" s="28"/>
    </row>
    <row r="76" spans="1:15" ht="15" thickBot="1" x14ac:dyDescent="0.4">
      <c r="A76" s="1"/>
      <c r="B76" s="327" t="s">
        <v>183</v>
      </c>
      <c r="C76" s="28"/>
      <c r="D76" s="326">
        <f t="shared" si="25"/>
        <v>0</v>
      </c>
      <c r="E76" s="325">
        <f t="shared" si="26"/>
        <v>0</v>
      </c>
      <c r="F76" s="28"/>
      <c r="G76" s="331">
        <v>0</v>
      </c>
      <c r="H76" s="332">
        <f t="shared" si="27"/>
        <v>0</v>
      </c>
      <c r="I76" s="28"/>
      <c r="J76" s="331">
        <v>0</v>
      </c>
      <c r="K76" s="332">
        <f t="shared" si="28"/>
        <v>0</v>
      </c>
      <c r="L76" s="28"/>
      <c r="M76" s="331">
        <v>0</v>
      </c>
      <c r="N76" s="332">
        <f t="shared" si="29"/>
        <v>0</v>
      </c>
      <c r="O76" s="28"/>
    </row>
    <row r="77" spans="1:15" s="1" customFormat="1" ht="12" customHeight="1" thickTop="1" x14ac:dyDescent="0.25">
      <c r="D77" s="79"/>
      <c r="F77" s="79"/>
      <c r="H77" s="79"/>
      <c r="I77" s="80"/>
      <c r="J77" s="80"/>
      <c r="K77" s="79"/>
      <c r="L77" s="79"/>
      <c r="M77" s="80"/>
      <c r="N77" s="80"/>
      <c r="O77" s="79"/>
    </row>
    <row r="78" spans="1:15" s="1" customFormat="1" ht="24" customHeight="1" x14ac:dyDescent="0.25">
      <c r="B78" s="471" t="s">
        <v>203</v>
      </c>
      <c r="C78" s="471"/>
      <c r="D78" s="471"/>
      <c r="E78" s="471"/>
      <c r="F78" s="96"/>
      <c r="G78" s="96"/>
      <c r="H78" s="96"/>
      <c r="I78" s="96"/>
      <c r="J78" s="96"/>
      <c r="K78" s="96"/>
      <c r="L78" s="96"/>
      <c r="M78" s="96"/>
      <c r="N78" s="96"/>
      <c r="O78" s="96"/>
    </row>
    <row r="79" spans="1:15" s="1" customFormat="1" ht="12" customHeight="1" x14ac:dyDescent="0.25">
      <c r="B79" s="81" t="s">
        <v>46</v>
      </c>
      <c r="D79" s="314"/>
      <c r="F79" s="314"/>
      <c r="H79" s="81"/>
      <c r="I79" s="81"/>
      <c r="K79" s="81"/>
      <c r="L79" s="81"/>
      <c r="M79" s="81"/>
      <c r="O79" s="314"/>
    </row>
    <row r="80" spans="1:15" s="1" customFormat="1" ht="12" customHeight="1" x14ac:dyDescent="0.25">
      <c r="B80" s="81" t="s">
        <v>47</v>
      </c>
      <c r="D80" s="314"/>
      <c r="F80" s="314"/>
      <c r="H80" s="81"/>
      <c r="I80" s="81"/>
      <c r="K80" s="81"/>
      <c r="L80" s="81"/>
      <c r="M80" s="81"/>
      <c r="O80" s="314"/>
    </row>
    <row r="81" spans="2:15" s="1" customFormat="1" ht="24" customHeight="1" x14ac:dyDescent="0.25">
      <c r="B81" s="472" t="s">
        <v>58</v>
      </c>
      <c r="C81" s="472"/>
      <c r="D81" s="472"/>
      <c r="E81" s="472"/>
      <c r="F81" s="314"/>
      <c r="H81" s="81"/>
      <c r="I81" s="81"/>
      <c r="K81" s="81"/>
      <c r="L81" s="81"/>
      <c r="M81" s="81"/>
      <c r="O81" s="314"/>
    </row>
    <row r="82" spans="2:15" s="1" customFormat="1" ht="12" customHeight="1" x14ac:dyDescent="0.25">
      <c r="B82" s="472"/>
      <c r="C82" s="472"/>
      <c r="D82" s="472"/>
      <c r="E82" s="472"/>
      <c r="F82" s="314"/>
      <c r="H82" s="81"/>
      <c r="I82" s="81"/>
      <c r="K82" s="81"/>
      <c r="L82" s="81"/>
      <c r="M82" s="81"/>
      <c r="O82" s="314"/>
    </row>
    <row r="83" spans="2:15" s="1" customFormat="1" ht="12" customHeight="1" x14ac:dyDescent="0.25">
      <c r="B83" s="314"/>
      <c r="D83" s="314"/>
      <c r="F83" s="314"/>
      <c r="H83" s="314"/>
      <c r="I83" s="314"/>
      <c r="J83" s="314"/>
      <c r="K83" s="314"/>
      <c r="L83" s="314"/>
      <c r="M83" s="314"/>
      <c r="N83" s="314"/>
      <c r="O83" s="314"/>
    </row>
    <row r="84" spans="2:15" s="1" customFormat="1" ht="12" customHeight="1" x14ac:dyDescent="0.25">
      <c r="B84" s="473" t="s">
        <v>335</v>
      </c>
      <c r="C84" s="473"/>
      <c r="D84" s="473"/>
      <c r="E84" s="473"/>
      <c r="F84" s="473"/>
      <c r="G84" s="473"/>
      <c r="H84" s="473"/>
      <c r="I84" s="473"/>
      <c r="J84" s="473"/>
      <c r="K84" s="473"/>
      <c r="L84" s="473"/>
      <c r="M84" s="473"/>
      <c r="N84" s="473"/>
      <c r="O84" s="473"/>
    </row>
  </sheetData>
  <mergeCells count="14">
    <mergeCell ref="B3:E6"/>
    <mergeCell ref="G6:N6"/>
    <mergeCell ref="D8:E8"/>
    <mergeCell ref="G8:H8"/>
    <mergeCell ref="J8:K8"/>
    <mergeCell ref="M8:N8"/>
    <mergeCell ref="B82:E82"/>
    <mergeCell ref="B84:O84"/>
    <mergeCell ref="D9:E9"/>
    <mergeCell ref="G9:H9"/>
    <mergeCell ref="J9:K9"/>
    <mergeCell ref="M9:N9"/>
    <mergeCell ref="B78:E78"/>
    <mergeCell ref="B81:E81"/>
  </mergeCells>
  <hyperlinks>
    <hyperlink ref="B2" location="ToC!A1" display="Table of Contents" xr:uid="{9686FCF1-0DB1-4D6F-A6B4-FE5EFB31C992}"/>
  </hyperlinks>
  <pageMargins left="0.75" right="0.75" top="0.75" bottom="0.75" header="0.5" footer="0.5"/>
  <pageSetup pageOrder="overThenDown" orientation="landscape" r:id="rId1"/>
  <headerFooter>
    <oddHeader>&amp;L&amp;"Arial,Italic"&amp;10ADEA Survey of Allied Dental Program Directors, 2018 Summary and Results</oddHeader>
    <oddFooter>&amp;L&amp;"Arial,Regular"&amp;10July 2019</oddFooter>
  </headerFooter>
  <rowBreaks count="2" manualBreakCount="2">
    <brk id="44" max="16383" man="1"/>
    <brk id="66" max="16383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9413F-98C5-47B1-8910-8C0CAA737A79}">
  <sheetPr>
    <tabColor theme="0" tint="-0.499984740745262"/>
    <pageSetUpPr autoPageBreaks="0"/>
  </sheetPr>
  <dimension ref="A1:O84"/>
  <sheetViews>
    <sheetView showGridLines="0" zoomScaleNormal="100" workbookViewId="0"/>
  </sheetViews>
  <sheetFormatPr defaultColWidth="8.81640625" defaultRowHeight="14.5" x14ac:dyDescent="0.35"/>
  <cols>
    <col min="1" max="1" width="2.26953125" customWidth="1"/>
    <col min="2" max="2" width="20.7265625" customWidth="1"/>
    <col min="3" max="3" width="2" customWidth="1"/>
    <col min="4" max="5" width="8.26953125" customWidth="1"/>
    <col min="6" max="6" width="2.7265625" customWidth="1"/>
    <col min="7" max="8" width="8.26953125" customWidth="1"/>
    <col min="9" max="9" width="1.453125" customWidth="1"/>
    <col min="10" max="11" width="8.26953125" customWidth="1"/>
    <col min="12" max="12" width="1.453125" customWidth="1"/>
    <col min="13" max="14" width="8.26953125" customWidth="1"/>
    <col min="15" max="15" width="2.7265625" customWidth="1"/>
  </cols>
  <sheetData>
    <row r="1" spans="1:15" s="1" customFormat="1" ht="12.75" customHeight="1" x14ac:dyDescent="0.25">
      <c r="D1" s="3"/>
      <c r="F1" s="3"/>
      <c r="H1" s="3"/>
      <c r="K1" s="3"/>
      <c r="L1" s="3"/>
      <c r="O1" s="3"/>
    </row>
    <row r="2" spans="1:15" s="1" customFormat="1" ht="12.75" customHeight="1" x14ac:dyDescent="0.35">
      <c r="B2" s="78" t="s">
        <v>25</v>
      </c>
      <c r="E2" s="445"/>
      <c r="H2" s="445"/>
      <c r="I2" s="3"/>
      <c r="K2" s="445"/>
      <c r="L2" s="3"/>
      <c r="M2" s="3"/>
      <c r="N2" s="445"/>
    </row>
    <row r="3" spans="1:15" ht="15" customHeight="1" x14ac:dyDescent="0.35">
      <c r="A3" s="1"/>
      <c r="B3" s="515" t="s">
        <v>453</v>
      </c>
      <c r="C3" s="515"/>
      <c r="D3" s="515"/>
      <c r="E3" s="515"/>
      <c r="F3" s="318"/>
      <c r="G3" s="318"/>
      <c r="H3" s="318"/>
      <c r="I3" s="318"/>
      <c r="J3" s="318"/>
      <c r="K3" s="318"/>
      <c r="L3" s="318"/>
      <c r="M3" s="318"/>
      <c r="N3" s="318"/>
      <c r="O3" s="318"/>
    </row>
    <row r="4" spans="1:15" x14ac:dyDescent="0.35">
      <c r="A4" s="1"/>
      <c r="B4" s="515"/>
      <c r="C4" s="515"/>
      <c r="D4" s="515"/>
      <c r="E4" s="515"/>
      <c r="F4" s="315"/>
      <c r="G4" s="315"/>
      <c r="H4" s="315"/>
      <c r="I4" s="315"/>
      <c r="J4" s="315"/>
      <c r="K4" s="315"/>
      <c r="L4" s="315"/>
      <c r="M4" s="315"/>
      <c r="N4" s="315"/>
      <c r="O4" s="315"/>
    </row>
    <row r="5" spans="1:15" x14ac:dyDescent="0.35">
      <c r="A5" s="1"/>
      <c r="B5" s="515"/>
      <c r="C5" s="515"/>
      <c r="D5" s="515"/>
      <c r="E5" s="515"/>
      <c r="F5" s="315"/>
      <c r="G5" s="315"/>
      <c r="H5" s="315"/>
      <c r="I5" s="315"/>
      <c r="J5" s="315"/>
      <c r="K5" s="315"/>
      <c r="L5" s="315"/>
      <c r="M5" s="315"/>
      <c r="N5" s="315"/>
      <c r="O5" s="315"/>
    </row>
    <row r="6" spans="1:15" ht="15" customHeight="1" x14ac:dyDescent="0.35">
      <c r="A6" s="1"/>
      <c r="B6" s="515"/>
      <c r="C6" s="515"/>
      <c r="D6" s="515"/>
      <c r="E6" s="515"/>
      <c r="F6" s="315"/>
      <c r="G6" s="516" t="s">
        <v>145</v>
      </c>
      <c r="H6" s="516"/>
      <c r="I6" s="516"/>
      <c r="J6" s="516"/>
      <c r="K6" s="516"/>
      <c r="L6" s="516"/>
      <c r="M6" s="516"/>
      <c r="N6" s="516"/>
      <c r="O6" s="315"/>
    </row>
    <row r="7" spans="1:15" ht="12.75" customHeight="1" x14ac:dyDescent="0.35">
      <c r="A7" s="1"/>
      <c r="B7" s="315"/>
      <c r="C7" s="315"/>
      <c r="D7" s="2"/>
      <c r="E7" s="2"/>
      <c r="F7" s="315"/>
      <c r="G7" s="315"/>
      <c r="H7" s="315"/>
      <c r="I7" s="315"/>
      <c r="J7" s="315"/>
      <c r="K7" s="315"/>
      <c r="L7" s="315"/>
      <c r="M7" s="2"/>
      <c r="N7" s="2"/>
      <c r="O7" s="315"/>
    </row>
    <row r="8" spans="1:15" x14ac:dyDescent="0.35">
      <c r="A8" s="1"/>
      <c r="B8" s="1"/>
      <c r="C8" s="1"/>
      <c r="D8" s="476" t="s">
        <v>3</v>
      </c>
      <c r="E8" s="476"/>
      <c r="F8" s="16"/>
      <c r="G8" s="476" t="s">
        <v>21</v>
      </c>
      <c r="H8" s="476"/>
      <c r="I8" s="16"/>
      <c r="J8" s="476" t="s">
        <v>184</v>
      </c>
      <c r="K8" s="476"/>
      <c r="L8" s="16"/>
      <c r="M8" s="476" t="s">
        <v>23</v>
      </c>
      <c r="N8" s="476"/>
      <c r="O8" s="16"/>
    </row>
    <row r="9" spans="1:15" x14ac:dyDescent="0.35">
      <c r="A9" s="1"/>
      <c r="B9" s="3"/>
      <c r="C9" s="3"/>
      <c r="D9" s="517" t="s">
        <v>389</v>
      </c>
      <c r="E9" s="517"/>
      <c r="F9" s="3"/>
      <c r="G9" s="475" t="s">
        <v>391</v>
      </c>
      <c r="H9" s="475"/>
      <c r="I9" s="3"/>
      <c r="J9" s="475" t="s">
        <v>390</v>
      </c>
      <c r="K9" s="475"/>
      <c r="L9" s="3"/>
      <c r="M9" s="475" t="s">
        <v>392</v>
      </c>
      <c r="N9" s="475"/>
      <c r="O9" s="3"/>
    </row>
    <row r="10" spans="1:15" ht="22.5" customHeight="1" thickBot="1" x14ac:dyDescent="0.4">
      <c r="A10" s="1"/>
      <c r="B10" s="30"/>
      <c r="C10" s="9"/>
      <c r="D10" s="317" t="s">
        <v>24</v>
      </c>
      <c r="E10" s="54" t="s">
        <v>2</v>
      </c>
      <c r="F10" s="9"/>
      <c r="G10" s="317" t="s">
        <v>24</v>
      </c>
      <c r="H10" s="317" t="s">
        <v>2</v>
      </c>
      <c r="I10" s="9"/>
      <c r="J10" s="317" t="s">
        <v>24</v>
      </c>
      <c r="K10" s="54" t="s">
        <v>2</v>
      </c>
      <c r="L10" s="9"/>
      <c r="M10" s="317" t="s">
        <v>24</v>
      </c>
      <c r="N10" s="54" t="s">
        <v>2</v>
      </c>
      <c r="O10" s="9"/>
    </row>
    <row r="11" spans="1:15" ht="10" customHeight="1" x14ac:dyDescent="0.35">
      <c r="A11" s="1"/>
      <c r="B11" s="9"/>
      <c r="C11" s="9"/>
      <c r="D11" s="8"/>
      <c r="E11" s="8"/>
      <c r="F11" s="9"/>
      <c r="G11" s="8"/>
      <c r="H11" s="8"/>
      <c r="I11" s="9"/>
      <c r="J11" s="8"/>
      <c r="K11" s="8"/>
      <c r="L11" s="9"/>
      <c r="M11" s="8"/>
      <c r="N11" s="8"/>
      <c r="O11" s="9"/>
    </row>
    <row r="12" spans="1:15" ht="15" customHeight="1" x14ac:dyDescent="0.35">
      <c r="A12" s="1"/>
      <c r="B12" s="65" t="s">
        <v>397</v>
      </c>
      <c r="C12" s="64"/>
      <c r="D12" s="68">
        <f>SUM(D13:D21)</f>
        <v>193</v>
      </c>
      <c r="E12" s="67">
        <f t="shared" ref="E12:E21" si="0">D12/$D$12</f>
        <v>1</v>
      </c>
      <c r="F12" s="64"/>
      <c r="G12" s="68">
        <f>SUM(G13:G21)</f>
        <v>176</v>
      </c>
      <c r="H12" s="67">
        <f t="shared" ref="H12:H21" si="1">G12/$G$12</f>
        <v>1</v>
      </c>
      <c r="I12" s="64"/>
      <c r="J12" s="68">
        <f>SUM(J13:J21)</f>
        <v>11</v>
      </c>
      <c r="K12" s="67">
        <f t="shared" ref="K12:K21" si="2">J12/$J$12</f>
        <v>1</v>
      </c>
      <c r="L12" s="64"/>
      <c r="M12" s="68">
        <f>SUM(M13:M21)</f>
        <v>6</v>
      </c>
      <c r="N12" s="67">
        <f t="shared" ref="N12:N21" si="3">M12/$M$12</f>
        <v>1</v>
      </c>
      <c r="O12" s="64"/>
    </row>
    <row r="13" spans="1:15" x14ac:dyDescent="0.35">
      <c r="A13" s="1"/>
      <c r="B13" s="44" t="s">
        <v>182</v>
      </c>
      <c r="C13" s="28"/>
      <c r="D13" s="41">
        <f>D35+D46+D57+D68+D24</f>
        <v>6</v>
      </c>
      <c r="E13" s="6">
        <f t="shared" si="0"/>
        <v>3.1088082901554404E-2</v>
      </c>
      <c r="F13" s="28"/>
      <c r="G13" s="91">
        <f>G35+G46+G57+G68+G24</f>
        <v>6</v>
      </c>
      <c r="H13" s="92">
        <f t="shared" si="1"/>
        <v>3.4090909090909088E-2</v>
      </c>
      <c r="I13" s="28"/>
      <c r="J13" s="91">
        <f>J35+J46+J57+J68+J24</f>
        <v>0</v>
      </c>
      <c r="K13" s="92">
        <f t="shared" si="2"/>
        <v>0</v>
      </c>
      <c r="L13" s="28"/>
      <c r="M13" s="91">
        <f>M35+M46+M57+M68+M24</f>
        <v>0</v>
      </c>
      <c r="N13" s="92">
        <f t="shared" si="3"/>
        <v>0</v>
      </c>
      <c r="O13" s="28"/>
    </row>
    <row r="14" spans="1:15" x14ac:dyDescent="0.35">
      <c r="A14" s="1"/>
      <c r="B14" s="83" t="s">
        <v>56</v>
      </c>
      <c r="C14" s="28"/>
      <c r="D14" s="324">
        <f t="shared" ref="D14:D21" si="4">D36+D47+D58+D69+D25</f>
        <v>5</v>
      </c>
      <c r="E14" s="7">
        <f t="shared" si="0"/>
        <v>2.5906735751295335E-2</v>
      </c>
      <c r="F14" s="28"/>
      <c r="G14" s="57">
        <f t="shared" ref="G14:G21" si="5">G36+G47+G58+G69+G25</f>
        <v>4</v>
      </c>
      <c r="H14" s="7">
        <f t="shared" si="1"/>
        <v>2.2727272727272728E-2</v>
      </c>
      <c r="I14" s="28"/>
      <c r="J14" s="57">
        <f t="shared" ref="J14:J21" si="6">J36+J47+J58+J69+J25</f>
        <v>1</v>
      </c>
      <c r="K14" s="7">
        <f t="shared" si="2"/>
        <v>9.0909090909090912E-2</v>
      </c>
      <c r="L14" s="28"/>
      <c r="M14" s="57">
        <f t="shared" ref="M14:M21" si="7">M36+M47+M58+M69+M25</f>
        <v>0</v>
      </c>
      <c r="N14" s="7">
        <f t="shared" si="3"/>
        <v>0</v>
      </c>
      <c r="O14" s="28"/>
    </row>
    <row r="15" spans="1:15" x14ac:dyDescent="0.35">
      <c r="A15" s="1"/>
      <c r="B15" s="44" t="s">
        <v>55</v>
      </c>
      <c r="C15" s="28"/>
      <c r="D15" s="41">
        <f t="shared" si="4"/>
        <v>22</v>
      </c>
      <c r="E15" s="6">
        <f t="shared" si="0"/>
        <v>0.11398963730569948</v>
      </c>
      <c r="F15" s="28"/>
      <c r="G15" s="91">
        <f t="shared" si="5"/>
        <v>18</v>
      </c>
      <c r="H15" s="92">
        <f t="shared" si="1"/>
        <v>0.10227272727272728</v>
      </c>
      <c r="I15" s="28"/>
      <c r="J15" s="91">
        <f t="shared" si="6"/>
        <v>2</v>
      </c>
      <c r="K15" s="92">
        <f t="shared" si="2"/>
        <v>0.18181818181818182</v>
      </c>
      <c r="L15" s="28"/>
      <c r="M15" s="91">
        <f t="shared" si="7"/>
        <v>2</v>
      </c>
      <c r="N15" s="92">
        <f t="shared" si="3"/>
        <v>0.33333333333333331</v>
      </c>
      <c r="O15" s="28"/>
    </row>
    <row r="16" spans="1:15" x14ac:dyDescent="0.35">
      <c r="A16" s="1"/>
      <c r="B16" s="83" t="s">
        <v>54</v>
      </c>
      <c r="C16" s="28"/>
      <c r="D16" s="57">
        <f t="shared" si="4"/>
        <v>34</v>
      </c>
      <c r="E16" s="7">
        <f t="shared" si="0"/>
        <v>0.17616580310880828</v>
      </c>
      <c r="F16" s="28"/>
      <c r="G16" s="57">
        <f t="shared" si="5"/>
        <v>31</v>
      </c>
      <c r="H16" s="7">
        <f t="shared" si="1"/>
        <v>0.17613636363636365</v>
      </c>
      <c r="I16" s="28"/>
      <c r="J16" s="57">
        <f t="shared" si="6"/>
        <v>1</v>
      </c>
      <c r="K16" s="7">
        <f t="shared" si="2"/>
        <v>9.0909090909090912E-2</v>
      </c>
      <c r="L16" s="28"/>
      <c r="M16" s="57">
        <f t="shared" si="7"/>
        <v>2</v>
      </c>
      <c r="N16" s="7">
        <f t="shared" si="3"/>
        <v>0.33333333333333331</v>
      </c>
      <c r="O16" s="28"/>
    </row>
    <row r="17" spans="1:15" x14ac:dyDescent="0.35">
      <c r="A17" s="1"/>
      <c r="B17" s="44" t="s">
        <v>53</v>
      </c>
      <c r="C17" s="28"/>
      <c r="D17" s="41">
        <f t="shared" si="4"/>
        <v>48</v>
      </c>
      <c r="E17" s="6">
        <f t="shared" si="0"/>
        <v>0.24870466321243523</v>
      </c>
      <c r="F17" s="28"/>
      <c r="G17" s="91">
        <f t="shared" si="5"/>
        <v>45</v>
      </c>
      <c r="H17" s="92">
        <f t="shared" si="1"/>
        <v>0.25568181818181818</v>
      </c>
      <c r="I17" s="28"/>
      <c r="J17" s="91">
        <f t="shared" si="6"/>
        <v>2</v>
      </c>
      <c r="K17" s="92">
        <f t="shared" si="2"/>
        <v>0.18181818181818182</v>
      </c>
      <c r="L17" s="28"/>
      <c r="M17" s="91">
        <f t="shared" si="7"/>
        <v>1</v>
      </c>
      <c r="N17" s="92">
        <f t="shared" si="3"/>
        <v>0.16666666666666666</v>
      </c>
      <c r="O17" s="28"/>
    </row>
    <row r="18" spans="1:15" x14ac:dyDescent="0.35">
      <c r="A18" s="1"/>
      <c r="B18" s="83" t="s">
        <v>52</v>
      </c>
      <c r="C18" s="28"/>
      <c r="D18" s="57">
        <f t="shared" si="4"/>
        <v>53</v>
      </c>
      <c r="E18" s="7">
        <f t="shared" si="0"/>
        <v>0.27461139896373055</v>
      </c>
      <c r="F18" s="28"/>
      <c r="G18" s="57">
        <f t="shared" si="5"/>
        <v>48</v>
      </c>
      <c r="H18" s="7">
        <f t="shared" si="1"/>
        <v>0.27272727272727271</v>
      </c>
      <c r="I18" s="28"/>
      <c r="J18" s="57">
        <f t="shared" si="6"/>
        <v>4</v>
      </c>
      <c r="K18" s="7">
        <f t="shared" si="2"/>
        <v>0.36363636363636365</v>
      </c>
      <c r="L18" s="28"/>
      <c r="M18" s="57">
        <f t="shared" si="7"/>
        <v>1</v>
      </c>
      <c r="N18" s="7">
        <f t="shared" si="3"/>
        <v>0.16666666666666666</v>
      </c>
      <c r="O18" s="28"/>
    </row>
    <row r="19" spans="1:15" x14ac:dyDescent="0.35">
      <c r="A19" s="1"/>
      <c r="B19" s="44" t="s">
        <v>51</v>
      </c>
      <c r="C19" s="28"/>
      <c r="D19" s="41">
        <f t="shared" si="4"/>
        <v>22</v>
      </c>
      <c r="E19" s="6">
        <f t="shared" si="0"/>
        <v>0.11398963730569948</v>
      </c>
      <c r="F19" s="28"/>
      <c r="G19" s="91">
        <f t="shared" si="5"/>
        <v>21</v>
      </c>
      <c r="H19" s="92">
        <f t="shared" si="1"/>
        <v>0.11931818181818182</v>
      </c>
      <c r="I19" s="28"/>
      <c r="J19" s="91">
        <f t="shared" si="6"/>
        <v>1</v>
      </c>
      <c r="K19" s="92">
        <f t="shared" si="2"/>
        <v>9.0909090909090912E-2</v>
      </c>
      <c r="L19" s="28"/>
      <c r="M19" s="91">
        <f t="shared" si="7"/>
        <v>0</v>
      </c>
      <c r="N19" s="92">
        <f t="shared" si="3"/>
        <v>0</v>
      </c>
      <c r="O19" s="28"/>
    </row>
    <row r="20" spans="1:15" x14ac:dyDescent="0.35">
      <c r="A20" s="1"/>
      <c r="B20" s="83" t="s">
        <v>50</v>
      </c>
      <c r="C20" s="28"/>
      <c r="D20" s="57">
        <f t="shared" si="4"/>
        <v>3</v>
      </c>
      <c r="E20" s="7">
        <f t="shared" si="0"/>
        <v>1.5544041450777202E-2</v>
      </c>
      <c r="F20" s="28"/>
      <c r="G20" s="57">
        <f t="shared" si="5"/>
        <v>3</v>
      </c>
      <c r="H20" s="7">
        <f t="shared" si="1"/>
        <v>1.7045454545454544E-2</v>
      </c>
      <c r="I20" s="28"/>
      <c r="J20" s="57">
        <f t="shared" si="6"/>
        <v>0</v>
      </c>
      <c r="K20" s="7">
        <f t="shared" si="2"/>
        <v>0</v>
      </c>
      <c r="L20" s="28"/>
      <c r="M20" s="57">
        <f t="shared" si="7"/>
        <v>0</v>
      </c>
      <c r="N20" s="7">
        <f t="shared" si="3"/>
        <v>0</v>
      </c>
      <c r="O20" s="28"/>
    </row>
    <row r="21" spans="1:15" x14ac:dyDescent="0.35">
      <c r="A21" s="1"/>
      <c r="B21" s="44" t="s">
        <v>183</v>
      </c>
      <c r="C21" s="28"/>
      <c r="D21" s="41">
        <f t="shared" si="4"/>
        <v>0</v>
      </c>
      <c r="E21" s="6">
        <f t="shared" si="0"/>
        <v>0</v>
      </c>
      <c r="F21" s="28"/>
      <c r="G21" s="91">
        <f t="shared" si="5"/>
        <v>0</v>
      </c>
      <c r="H21" s="92">
        <f t="shared" si="1"/>
        <v>0</v>
      </c>
      <c r="I21" s="28"/>
      <c r="J21" s="91">
        <f t="shared" si="6"/>
        <v>0</v>
      </c>
      <c r="K21" s="92">
        <f t="shared" si="2"/>
        <v>0</v>
      </c>
      <c r="L21" s="28"/>
      <c r="M21" s="91">
        <f t="shared" si="7"/>
        <v>0</v>
      </c>
      <c r="N21" s="92">
        <f t="shared" si="3"/>
        <v>0</v>
      </c>
      <c r="O21" s="28"/>
    </row>
    <row r="22" spans="1:15" ht="10" customHeight="1" x14ac:dyDescent="0.35">
      <c r="A22" s="1"/>
      <c r="B22" s="9"/>
      <c r="C22" s="9"/>
      <c r="D22" s="8"/>
      <c r="E22" s="8"/>
      <c r="F22" s="9"/>
      <c r="G22" s="8"/>
      <c r="H22" s="8"/>
      <c r="I22" s="9"/>
      <c r="J22" s="8"/>
      <c r="K22" s="8"/>
      <c r="L22" s="9"/>
      <c r="M22" s="8"/>
      <c r="N22" s="8"/>
      <c r="O22" s="9"/>
    </row>
    <row r="23" spans="1:15" ht="15" customHeight="1" x14ac:dyDescent="0.35">
      <c r="A23" s="1"/>
      <c r="B23" s="65" t="s">
        <v>220</v>
      </c>
      <c r="C23" s="64"/>
      <c r="D23" s="68">
        <f>SUM(D24:D32)</f>
        <v>2</v>
      </c>
      <c r="E23" s="67">
        <f>D23/D12</f>
        <v>1.0362694300518135E-2</v>
      </c>
      <c r="F23" s="64"/>
      <c r="G23" s="68">
        <f>SUM(G24:G32)</f>
        <v>2</v>
      </c>
      <c r="H23" s="67">
        <f>G23/G12</f>
        <v>1.1363636363636364E-2</v>
      </c>
      <c r="I23" s="64"/>
      <c r="J23" s="68">
        <f>SUM(J24:J32)</f>
        <v>0</v>
      </c>
      <c r="K23" s="67">
        <f>J23/J12</f>
        <v>0</v>
      </c>
      <c r="L23" s="64"/>
      <c r="M23" s="68">
        <f>SUM(M24:M32)</f>
        <v>0</v>
      </c>
      <c r="N23" s="67">
        <f>M23/M12</f>
        <v>0</v>
      </c>
      <c r="O23" s="64"/>
    </row>
    <row r="24" spans="1:15" x14ac:dyDescent="0.35">
      <c r="A24" s="1"/>
      <c r="B24" s="44" t="s">
        <v>182</v>
      </c>
      <c r="C24" s="28"/>
      <c r="D24" s="41">
        <f>SUM(G24,J24,M24)</f>
        <v>0</v>
      </c>
      <c r="E24" s="6">
        <f>D24/$D$23</f>
        <v>0</v>
      </c>
      <c r="F24" s="28"/>
      <c r="G24" s="93">
        <v>0</v>
      </c>
      <c r="H24" s="92">
        <f>G24/$G$23</f>
        <v>0</v>
      </c>
      <c r="I24" s="28"/>
      <c r="J24" s="91">
        <v>0</v>
      </c>
      <c r="K24" s="92">
        <v>0</v>
      </c>
      <c r="L24" s="28"/>
      <c r="M24" s="93">
        <v>0</v>
      </c>
      <c r="N24" s="92">
        <v>0</v>
      </c>
      <c r="O24" s="28"/>
    </row>
    <row r="25" spans="1:15" x14ac:dyDescent="0.35">
      <c r="A25" s="1"/>
      <c r="B25" s="83" t="s">
        <v>56</v>
      </c>
      <c r="C25" s="28"/>
      <c r="D25" s="12">
        <f t="shared" ref="D25:D32" si="8">SUM(G25,J25,M25)</f>
        <v>0</v>
      </c>
      <c r="E25" s="7">
        <f t="shared" ref="E25:E32" si="9">D25/$D$23</f>
        <v>0</v>
      </c>
      <c r="F25" s="28"/>
      <c r="G25" s="12">
        <v>0</v>
      </c>
      <c r="H25" s="7">
        <f t="shared" ref="H25:H32" si="10">G25/$G$23</f>
        <v>0</v>
      </c>
      <c r="I25" s="28"/>
      <c r="J25" s="12">
        <v>0</v>
      </c>
      <c r="K25" s="7">
        <v>0</v>
      </c>
      <c r="L25" s="28"/>
      <c r="M25" s="12">
        <v>0</v>
      </c>
      <c r="N25" s="7">
        <v>0</v>
      </c>
      <c r="O25" s="28"/>
    </row>
    <row r="26" spans="1:15" x14ac:dyDescent="0.35">
      <c r="A26" s="1"/>
      <c r="B26" s="44" t="s">
        <v>55</v>
      </c>
      <c r="C26" s="28"/>
      <c r="D26" s="11">
        <f t="shared" si="8"/>
        <v>0</v>
      </c>
      <c r="E26" s="6">
        <f t="shared" si="9"/>
        <v>0</v>
      </c>
      <c r="F26" s="28"/>
      <c r="G26" s="93">
        <v>0</v>
      </c>
      <c r="H26" s="92">
        <f t="shared" si="10"/>
        <v>0</v>
      </c>
      <c r="I26" s="28"/>
      <c r="J26" s="93">
        <v>0</v>
      </c>
      <c r="K26" s="92">
        <v>0</v>
      </c>
      <c r="L26" s="28"/>
      <c r="M26" s="93">
        <v>0</v>
      </c>
      <c r="N26" s="92">
        <v>0</v>
      </c>
      <c r="O26" s="28"/>
    </row>
    <row r="27" spans="1:15" x14ac:dyDescent="0.35">
      <c r="A27" s="1"/>
      <c r="B27" s="83" t="s">
        <v>54</v>
      </c>
      <c r="C27" s="28"/>
      <c r="D27" s="12">
        <f t="shared" si="8"/>
        <v>1</v>
      </c>
      <c r="E27" s="7">
        <f t="shared" si="9"/>
        <v>0.5</v>
      </c>
      <c r="F27" s="28"/>
      <c r="G27" s="12">
        <v>1</v>
      </c>
      <c r="H27" s="7">
        <f t="shared" si="10"/>
        <v>0.5</v>
      </c>
      <c r="I27" s="28"/>
      <c r="J27" s="12">
        <v>0</v>
      </c>
      <c r="K27" s="7">
        <v>0</v>
      </c>
      <c r="L27" s="28"/>
      <c r="M27" s="12">
        <v>0</v>
      </c>
      <c r="N27" s="7">
        <v>0</v>
      </c>
      <c r="O27" s="28"/>
    </row>
    <row r="28" spans="1:15" x14ac:dyDescent="0.35">
      <c r="A28" s="1"/>
      <c r="B28" s="44" t="s">
        <v>53</v>
      </c>
      <c r="C28" s="28"/>
      <c r="D28" s="11">
        <f t="shared" si="8"/>
        <v>0</v>
      </c>
      <c r="E28" s="6">
        <f t="shared" si="9"/>
        <v>0</v>
      </c>
      <c r="F28" s="28"/>
      <c r="G28" s="93">
        <v>0</v>
      </c>
      <c r="H28" s="92">
        <f t="shared" si="10"/>
        <v>0</v>
      </c>
      <c r="I28" s="28"/>
      <c r="J28" s="93">
        <v>0</v>
      </c>
      <c r="K28" s="92">
        <v>0</v>
      </c>
      <c r="L28" s="28"/>
      <c r="M28" s="93">
        <v>0</v>
      </c>
      <c r="N28" s="92">
        <v>0</v>
      </c>
      <c r="O28" s="28"/>
    </row>
    <row r="29" spans="1:15" x14ac:dyDescent="0.35">
      <c r="A29" s="1"/>
      <c r="B29" s="83" t="s">
        <v>52</v>
      </c>
      <c r="C29" s="28"/>
      <c r="D29" s="12">
        <f t="shared" si="8"/>
        <v>0</v>
      </c>
      <c r="E29" s="7">
        <f t="shared" si="9"/>
        <v>0</v>
      </c>
      <c r="F29" s="28"/>
      <c r="G29" s="12">
        <v>0</v>
      </c>
      <c r="H29" s="7">
        <f t="shared" si="10"/>
        <v>0</v>
      </c>
      <c r="I29" s="28"/>
      <c r="J29" s="12">
        <v>0</v>
      </c>
      <c r="K29" s="7">
        <v>0</v>
      </c>
      <c r="L29" s="28"/>
      <c r="M29" s="12">
        <v>0</v>
      </c>
      <c r="N29" s="7">
        <v>0</v>
      </c>
      <c r="O29" s="28"/>
    </row>
    <row r="30" spans="1:15" x14ac:dyDescent="0.35">
      <c r="A30" s="1"/>
      <c r="B30" s="44" t="s">
        <v>51</v>
      </c>
      <c r="C30" s="28"/>
      <c r="D30" s="11">
        <f t="shared" si="8"/>
        <v>1</v>
      </c>
      <c r="E30" s="6">
        <f t="shared" si="9"/>
        <v>0.5</v>
      </c>
      <c r="F30" s="28"/>
      <c r="G30" s="93">
        <v>1</v>
      </c>
      <c r="H30" s="92">
        <f t="shared" si="10"/>
        <v>0.5</v>
      </c>
      <c r="I30" s="28"/>
      <c r="J30" s="93">
        <v>0</v>
      </c>
      <c r="K30" s="92">
        <v>0</v>
      </c>
      <c r="L30" s="28"/>
      <c r="M30" s="93">
        <v>0</v>
      </c>
      <c r="N30" s="92">
        <v>0</v>
      </c>
      <c r="O30" s="28"/>
    </row>
    <row r="31" spans="1:15" x14ac:dyDescent="0.35">
      <c r="A31" s="1"/>
      <c r="B31" s="83" t="s">
        <v>50</v>
      </c>
      <c r="C31" s="28"/>
      <c r="D31" s="12">
        <f t="shared" si="8"/>
        <v>0</v>
      </c>
      <c r="E31" s="7">
        <f t="shared" si="9"/>
        <v>0</v>
      </c>
      <c r="F31" s="28"/>
      <c r="G31" s="12">
        <v>0</v>
      </c>
      <c r="H31" s="7">
        <f t="shared" si="10"/>
        <v>0</v>
      </c>
      <c r="I31" s="28"/>
      <c r="J31" s="12">
        <v>0</v>
      </c>
      <c r="K31" s="7">
        <v>0</v>
      </c>
      <c r="L31" s="28"/>
      <c r="M31" s="12">
        <v>0</v>
      </c>
      <c r="N31" s="7">
        <v>0</v>
      </c>
      <c r="O31" s="28"/>
    </row>
    <row r="32" spans="1:15" x14ac:dyDescent="0.35">
      <c r="A32" s="1"/>
      <c r="B32" s="44" t="s">
        <v>183</v>
      </c>
      <c r="C32" s="28"/>
      <c r="D32" s="11">
        <f t="shared" si="8"/>
        <v>0</v>
      </c>
      <c r="E32" s="6">
        <f t="shared" si="9"/>
        <v>0</v>
      </c>
      <c r="F32" s="28"/>
      <c r="G32" s="93">
        <v>0</v>
      </c>
      <c r="H32" s="92">
        <f t="shared" si="10"/>
        <v>0</v>
      </c>
      <c r="I32" s="28"/>
      <c r="J32" s="93">
        <v>0</v>
      </c>
      <c r="K32" s="92">
        <v>0</v>
      </c>
      <c r="L32" s="28"/>
      <c r="M32" s="93">
        <v>0</v>
      </c>
      <c r="N32" s="92">
        <v>0</v>
      </c>
      <c r="O32" s="28"/>
    </row>
    <row r="33" spans="1:15" x14ac:dyDescent="0.35">
      <c r="A33" s="1"/>
      <c r="B33" s="44"/>
      <c r="C33" s="28"/>
      <c r="D33" s="11"/>
      <c r="E33" s="6"/>
      <c r="F33" s="28"/>
      <c r="G33" s="93"/>
      <c r="H33" s="92"/>
      <c r="I33" s="28"/>
      <c r="J33" s="93"/>
      <c r="K33" s="92"/>
      <c r="L33" s="28"/>
      <c r="M33" s="93"/>
      <c r="N33" s="92"/>
      <c r="O33" s="28"/>
    </row>
    <row r="34" spans="1:15" ht="15" customHeight="1" x14ac:dyDescent="0.35">
      <c r="A34" s="1"/>
      <c r="B34" s="65" t="s">
        <v>190</v>
      </c>
      <c r="C34" s="64"/>
      <c r="D34" s="68">
        <f>SUM(D35:D43)</f>
        <v>74</v>
      </c>
      <c r="E34" s="67">
        <f>D34/D12</f>
        <v>0.38341968911917096</v>
      </c>
      <c r="F34" s="64"/>
      <c r="G34" s="68">
        <f>SUM(G35:G43)</f>
        <v>71</v>
      </c>
      <c r="H34" s="67">
        <f>G34/G12</f>
        <v>0.40340909090909088</v>
      </c>
      <c r="I34" s="64"/>
      <c r="J34" s="68">
        <f>SUM(J35:J43)</f>
        <v>2</v>
      </c>
      <c r="K34" s="67">
        <f>J34/J12</f>
        <v>0.18181818181818182</v>
      </c>
      <c r="L34" s="64"/>
      <c r="M34" s="68">
        <f>SUM(M35:M43)</f>
        <v>1</v>
      </c>
      <c r="N34" s="67">
        <f>M34/M12</f>
        <v>0.16666666666666666</v>
      </c>
      <c r="O34" s="64"/>
    </row>
    <row r="35" spans="1:15" x14ac:dyDescent="0.35">
      <c r="A35" s="1"/>
      <c r="B35" s="44" t="s">
        <v>182</v>
      </c>
      <c r="C35" s="28"/>
      <c r="D35" s="41">
        <f>SUM(G35,J35,M35)</f>
        <v>2</v>
      </c>
      <c r="E35" s="6">
        <f>D35/$D$34</f>
        <v>2.7027027027027029E-2</v>
      </c>
      <c r="F35" s="28"/>
      <c r="G35" s="93">
        <v>2</v>
      </c>
      <c r="H35" s="92">
        <f>G35/$G$34</f>
        <v>2.8169014084507043E-2</v>
      </c>
      <c r="I35" s="28"/>
      <c r="J35" s="91">
        <v>0</v>
      </c>
      <c r="K35" s="92">
        <f>J35/$J$34</f>
        <v>0</v>
      </c>
      <c r="L35" s="28"/>
      <c r="M35" s="93">
        <v>0</v>
      </c>
      <c r="N35" s="92">
        <v>0</v>
      </c>
      <c r="O35" s="28"/>
    </row>
    <row r="36" spans="1:15" x14ac:dyDescent="0.35">
      <c r="A36" s="1"/>
      <c r="B36" s="83" t="s">
        <v>56</v>
      </c>
      <c r="C36" s="28"/>
      <c r="D36" s="12">
        <f t="shared" ref="D36:D43" si="11">SUM(G36,J36,M36)</f>
        <v>1</v>
      </c>
      <c r="E36" s="7">
        <f>D36/$D$34</f>
        <v>1.3513513513513514E-2</v>
      </c>
      <c r="F36" s="28"/>
      <c r="G36" s="12">
        <v>1</v>
      </c>
      <c r="H36" s="7">
        <f t="shared" ref="H36:H43" si="12">G36/$G$34</f>
        <v>1.4084507042253521E-2</v>
      </c>
      <c r="I36" s="28"/>
      <c r="J36" s="12">
        <v>0</v>
      </c>
      <c r="K36" s="7">
        <f t="shared" ref="K36:K43" si="13">J36/$J$34</f>
        <v>0</v>
      </c>
      <c r="L36" s="28"/>
      <c r="M36" s="12">
        <v>0</v>
      </c>
      <c r="N36" s="7">
        <v>0</v>
      </c>
      <c r="O36" s="28"/>
    </row>
    <row r="37" spans="1:15" x14ac:dyDescent="0.35">
      <c r="A37" s="1"/>
      <c r="B37" s="44" t="s">
        <v>55</v>
      </c>
      <c r="C37" s="28"/>
      <c r="D37" s="11">
        <f t="shared" si="11"/>
        <v>7</v>
      </c>
      <c r="E37" s="6">
        <f t="shared" ref="E37:E43" si="14">D37/$D$34</f>
        <v>9.45945945945946E-2</v>
      </c>
      <c r="F37" s="28"/>
      <c r="G37" s="93">
        <v>7</v>
      </c>
      <c r="H37" s="92">
        <f t="shared" si="12"/>
        <v>9.8591549295774641E-2</v>
      </c>
      <c r="I37" s="28"/>
      <c r="J37" s="93">
        <v>0</v>
      </c>
      <c r="K37" s="92">
        <f t="shared" si="13"/>
        <v>0</v>
      </c>
      <c r="L37" s="28"/>
      <c r="M37" s="93">
        <v>0</v>
      </c>
      <c r="N37" s="92">
        <v>0</v>
      </c>
      <c r="O37" s="28"/>
    </row>
    <row r="38" spans="1:15" x14ac:dyDescent="0.35">
      <c r="A38" s="1"/>
      <c r="B38" s="83" t="s">
        <v>54</v>
      </c>
      <c r="C38" s="28"/>
      <c r="D38" s="12">
        <f t="shared" si="11"/>
        <v>13</v>
      </c>
      <c r="E38" s="7">
        <f t="shared" si="14"/>
        <v>0.17567567567567569</v>
      </c>
      <c r="F38" s="28"/>
      <c r="G38" s="12">
        <v>12</v>
      </c>
      <c r="H38" s="7">
        <f t="shared" si="12"/>
        <v>0.16901408450704225</v>
      </c>
      <c r="I38" s="28"/>
      <c r="J38" s="12">
        <v>1</v>
      </c>
      <c r="K38" s="7">
        <f t="shared" si="13"/>
        <v>0.5</v>
      </c>
      <c r="L38" s="28"/>
      <c r="M38" s="12">
        <v>0</v>
      </c>
      <c r="N38" s="7">
        <v>0</v>
      </c>
      <c r="O38" s="28"/>
    </row>
    <row r="39" spans="1:15" x14ac:dyDescent="0.35">
      <c r="A39" s="1"/>
      <c r="B39" s="44" t="s">
        <v>53</v>
      </c>
      <c r="C39" s="28"/>
      <c r="D39" s="11">
        <f t="shared" si="11"/>
        <v>17</v>
      </c>
      <c r="E39" s="6">
        <f t="shared" si="14"/>
        <v>0.22972972972972974</v>
      </c>
      <c r="F39" s="28"/>
      <c r="G39" s="93">
        <v>16</v>
      </c>
      <c r="H39" s="92">
        <f t="shared" si="12"/>
        <v>0.22535211267605634</v>
      </c>
      <c r="I39" s="28"/>
      <c r="J39" s="93">
        <v>0</v>
      </c>
      <c r="K39" s="92">
        <f t="shared" si="13"/>
        <v>0</v>
      </c>
      <c r="L39" s="28"/>
      <c r="M39" s="93">
        <v>1</v>
      </c>
      <c r="N39" s="92">
        <v>1</v>
      </c>
      <c r="O39" s="28"/>
    </row>
    <row r="40" spans="1:15" x14ac:dyDescent="0.35">
      <c r="A40" s="1"/>
      <c r="B40" s="83" t="s">
        <v>52</v>
      </c>
      <c r="C40" s="28"/>
      <c r="D40" s="12">
        <f t="shared" si="11"/>
        <v>20</v>
      </c>
      <c r="E40" s="7">
        <f t="shared" si="14"/>
        <v>0.27027027027027029</v>
      </c>
      <c r="F40" s="28"/>
      <c r="G40" s="12">
        <v>20</v>
      </c>
      <c r="H40" s="7">
        <f t="shared" si="12"/>
        <v>0.28169014084507044</v>
      </c>
      <c r="I40" s="28"/>
      <c r="J40" s="12">
        <v>0</v>
      </c>
      <c r="K40" s="7">
        <f t="shared" si="13"/>
        <v>0</v>
      </c>
      <c r="L40" s="28"/>
      <c r="M40" s="12">
        <v>0</v>
      </c>
      <c r="N40" s="7">
        <v>0</v>
      </c>
      <c r="O40" s="28"/>
    </row>
    <row r="41" spans="1:15" x14ac:dyDescent="0.35">
      <c r="A41" s="1"/>
      <c r="B41" s="44" t="s">
        <v>51</v>
      </c>
      <c r="C41" s="28"/>
      <c r="D41" s="11">
        <f t="shared" si="11"/>
        <v>11</v>
      </c>
      <c r="E41" s="6">
        <f t="shared" si="14"/>
        <v>0.14864864864864866</v>
      </c>
      <c r="F41" s="28"/>
      <c r="G41" s="93">
        <v>10</v>
      </c>
      <c r="H41" s="92">
        <f t="shared" si="12"/>
        <v>0.14084507042253522</v>
      </c>
      <c r="I41" s="28"/>
      <c r="J41" s="93">
        <v>1</v>
      </c>
      <c r="K41" s="92">
        <f t="shared" si="13"/>
        <v>0.5</v>
      </c>
      <c r="L41" s="28"/>
      <c r="M41" s="93">
        <v>0</v>
      </c>
      <c r="N41" s="92">
        <v>0</v>
      </c>
      <c r="O41" s="28"/>
    </row>
    <row r="42" spans="1:15" x14ac:dyDescent="0.35">
      <c r="A42" s="1"/>
      <c r="B42" s="83" t="s">
        <v>50</v>
      </c>
      <c r="C42" s="28"/>
      <c r="D42" s="12">
        <f t="shared" si="11"/>
        <v>3</v>
      </c>
      <c r="E42" s="7">
        <f t="shared" si="14"/>
        <v>4.0540540540540543E-2</v>
      </c>
      <c r="F42" s="28"/>
      <c r="G42" s="12">
        <v>3</v>
      </c>
      <c r="H42" s="7">
        <f t="shared" si="12"/>
        <v>4.2253521126760563E-2</v>
      </c>
      <c r="I42" s="28"/>
      <c r="J42" s="12">
        <v>0</v>
      </c>
      <c r="K42" s="7">
        <f t="shared" si="13"/>
        <v>0</v>
      </c>
      <c r="L42" s="28"/>
      <c r="M42" s="12">
        <v>0</v>
      </c>
      <c r="N42" s="7">
        <v>0</v>
      </c>
      <c r="O42" s="28"/>
    </row>
    <row r="43" spans="1:15" x14ac:dyDescent="0.35">
      <c r="A43" s="1"/>
      <c r="B43" s="44" t="s">
        <v>183</v>
      </c>
      <c r="C43" s="28"/>
      <c r="D43" s="11">
        <f t="shared" si="11"/>
        <v>0</v>
      </c>
      <c r="E43" s="6">
        <f t="shared" si="14"/>
        <v>0</v>
      </c>
      <c r="F43" s="28"/>
      <c r="G43" s="93">
        <v>0</v>
      </c>
      <c r="H43" s="92">
        <f t="shared" si="12"/>
        <v>0</v>
      </c>
      <c r="I43" s="28"/>
      <c r="J43" s="93">
        <v>0</v>
      </c>
      <c r="K43" s="92">
        <f t="shared" si="13"/>
        <v>0</v>
      </c>
      <c r="L43" s="28"/>
      <c r="M43" s="93">
        <v>0</v>
      </c>
      <c r="N43" s="92">
        <v>0</v>
      </c>
      <c r="O43" s="28"/>
    </row>
    <row r="44" spans="1:15" ht="10" customHeight="1" x14ac:dyDescent="0.35">
      <c r="A44" s="1"/>
      <c r="B44" s="9"/>
      <c r="C44" s="9"/>
      <c r="D44" s="8"/>
      <c r="E44" s="8"/>
      <c r="F44" s="9"/>
      <c r="G44" s="8"/>
      <c r="H44" s="8"/>
      <c r="I44" s="9"/>
      <c r="J44" s="8"/>
      <c r="K44" s="8"/>
      <c r="L44" s="9"/>
      <c r="M44" s="8"/>
      <c r="N44" s="8"/>
      <c r="O44" s="9"/>
    </row>
    <row r="45" spans="1:15" ht="15" customHeight="1" x14ac:dyDescent="0.35">
      <c r="A45" s="1"/>
      <c r="B45" s="65" t="s">
        <v>192</v>
      </c>
      <c r="C45" s="64"/>
      <c r="D45" s="68">
        <f>SUM(D46:D54)</f>
        <v>44</v>
      </c>
      <c r="E45" s="67">
        <f>D45/D12</f>
        <v>0.22797927461139897</v>
      </c>
      <c r="F45" s="64"/>
      <c r="G45" s="68">
        <f>SUM(G46:G54)</f>
        <v>42</v>
      </c>
      <c r="H45" s="67">
        <f>G45/G12</f>
        <v>0.23863636363636365</v>
      </c>
      <c r="I45" s="64"/>
      <c r="J45" s="68">
        <f>SUM(J46:J54)</f>
        <v>2</v>
      </c>
      <c r="K45" s="67">
        <f>J45/J12</f>
        <v>0.18181818181818182</v>
      </c>
      <c r="L45" s="64"/>
      <c r="M45" s="68">
        <f>SUM(M46:M54)</f>
        <v>0</v>
      </c>
      <c r="N45" s="67">
        <f>M45/M12</f>
        <v>0</v>
      </c>
      <c r="O45" s="64"/>
    </row>
    <row r="46" spans="1:15" x14ac:dyDescent="0.35">
      <c r="A46" s="1"/>
      <c r="B46" s="44" t="s">
        <v>182</v>
      </c>
      <c r="C46" s="28"/>
      <c r="D46" s="41">
        <f>SUM(G46,J46,M46)</f>
        <v>3</v>
      </c>
      <c r="E46" s="6">
        <f>D46/$D$45</f>
        <v>6.8181818181818177E-2</v>
      </c>
      <c r="F46" s="28"/>
      <c r="G46" s="93">
        <v>3</v>
      </c>
      <c r="H46" s="92">
        <f>G46/$G$45</f>
        <v>7.1428571428571425E-2</v>
      </c>
      <c r="I46" s="28"/>
      <c r="J46" s="91">
        <v>0</v>
      </c>
      <c r="K46" s="92">
        <f>J46/$J$45</f>
        <v>0</v>
      </c>
      <c r="L46" s="28"/>
      <c r="M46" s="93">
        <v>0</v>
      </c>
      <c r="N46" s="92">
        <v>0</v>
      </c>
      <c r="O46" s="28"/>
    </row>
    <row r="47" spans="1:15" x14ac:dyDescent="0.35">
      <c r="A47" s="1"/>
      <c r="B47" s="83" t="s">
        <v>56</v>
      </c>
      <c r="C47" s="28"/>
      <c r="D47" s="12">
        <f t="shared" ref="D47:D54" si="15">SUM(G47,J47,M47)</f>
        <v>3</v>
      </c>
      <c r="E47" s="7">
        <f t="shared" ref="E47:E54" si="16">D47/$D$45</f>
        <v>6.8181818181818177E-2</v>
      </c>
      <c r="F47" s="28"/>
      <c r="G47" s="12">
        <v>3</v>
      </c>
      <c r="H47" s="7">
        <f t="shared" ref="H47:H54" si="17">G47/$G$45</f>
        <v>7.1428571428571425E-2</v>
      </c>
      <c r="I47" s="28"/>
      <c r="J47" s="12">
        <v>0</v>
      </c>
      <c r="K47" s="7">
        <f t="shared" ref="K47:K54" si="18">J47/$J$45</f>
        <v>0</v>
      </c>
      <c r="L47" s="28"/>
      <c r="M47" s="12">
        <v>0</v>
      </c>
      <c r="N47" s="7">
        <v>0</v>
      </c>
      <c r="O47" s="28"/>
    </row>
    <row r="48" spans="1:15" x14ac:dyDescent="0.35">
      <c r="A48" s="1"/>
      <c r="B48" s="44" t="s">
        <v>55</v>
      </c>
      <c r="C48" s="28"/>
      <c r="D48" s="11">
        <f t="shared" si="15"/>
        <v>2</v>
      </c>
      <c r="E48" s="6">
        <f t="shared" si="16"/>
        <v>4.5454545454545456E-2</v>
      </c>
      <c r="F48" s="28"/>
      <c r="G48" s="93">
        <v>2</v>
      </c>
      <c r="H48" s="92">
        <f t="shared" si="17"/>
        <v>4.7619047619047616E-2</v>
      </c>
      <c r="I48" s="28"/>
      <c r="J48" s="93">
        <v>0</v>
      </c>
      <c r="K48" s="92">
        <f t="shared" si="18"/>
        <v>0</v>
      </c>
      <c r="L48" s="28"/>
      <c r="M48" s="93">
        <v>0</v>
      </c>
      <c r="N48" s="92">
        <v>0</v>
      </c>
      <c r="O48" s="28"/>
    </row>
    <row r="49" spans="1:15" x14ac:dyDescent="0.35">
      <c r="A49" s="1"/>
      <c r="B49" s="83" t="s">
        <v>54</v>
      </c>
      <c r="C49" s="28"/>
      <c r="D49" s="12">
        <f t="shared" si="15"/>
        <v>8</v>
      </c>
      <c r="E49" s="7">
        <f t="shared" si="16"/>
        <v>0.18181818181818182</v>
      </c>
      <c r="F49" s="28"/>
      <c r="G49" s="12">
        <v>8</v>
      </c>
      <c r="H49" s="7">
        <f t="shared" si="17"/>
        <v>0.19047619047619047</v>
      </c>
      <c r="I49" s="28"/>
      <c r="J49" s="12">
        <v>0</v>
      </c>
      <c r="K49" s="7">
        <f t="shared" si="18"/>
        <v>0</v>
      </c>
      <c r="L49" s="28"/>
      <c r="M49" s="12">
        <v>0</v>
      </c>
      <c r="N49" s="7">
        <v>0</v>
      </c>
      <c r="O49" s="28"/>
    </row>
    <row r="50" spans="1:15" x14ac:dyDescent="0.35">
      <c r="A50" s="1"/>
      <c r="B50" s="44" t="s">
        <v>53</v>
      </c>
      <c r="C50" s="28"/>
      <c r="D50" s="11">
        <f t="shared" si="15"/>
        <v>8</v>
      </c>
      <c r="E50" s="6">
        <f t="shared" si="16"/>
        <v>0.18181818181818182</v>
      </c>
      <c r="F50" s="28"/>
      <c r="G50" s="93">
        <v>7</v>
      </c>
      <c r="H50" s="92">
        <f t="shared" si="17"/>
        <v>0.16666666666666666</v>
      </c>
      <c r="I50" s="28"/>
      <c r="J50" s="93">
        <v>1</v>
      </c>
      <c r="K50" s="92">
        <f t="shared" si="18"/>
        <v>0.5</v>
      </c>
      <c r="L50" s="28"/>
      <c r="M50" s="93">
        <v>0</v>
      </c>
      <c r="N50" s="92">
        <v>0</v>
      </c>
      <c r="O50" s="28"/>
    </row>
    <row r="51" spans="1:15" x14ac:dyDescent="0.35">
      <c r="A51" s="1"/>
      <c r="B51" s="83" t="s">
        <v>52</v>
      </c>
      <c r="C51" s="28"/>
      <c r="D51" s="12">
        <f t="shared" si="15"/>
        <v>14</v>
      </c>
      <c r="E51" s="7">
        <f t="shared" si="16"/>
        <v>0.31818181818181818</v>
      </c>
      <c r="F51" s="28"/>
      <c r="G51" s="12">
        <v>13</v>
      </c>
      <c r="H51" s="7">
        <f t="shared" si="17"/>
        <v>0.30952380952380953</v>
      </c>
      <c r="I51" s="28"/>
      <c r="J51" s="12">
        <v>1</v>
      </c>
      <c r="K51" s="7">
        <f t="shared" si="18"/>
        <v>0.5</v>
      </c>
      <c r="L51" s="28"/>
      <c r="M51" s="12">
        <v>0</v>
      </c>
      <c r="N51" s="7">
        <v>0</v>
      </c>
      <c r="O51" s="28"/>
    </row>
    <row r="52" spans="1:15" x14ac:dyDescent="0.35">
      <c r="A52" s="1"/>
      <c r="B52" s="44" t="s">
        <v>51</v>
      </c>
      <c r="C52" s="28"/>
      <c r="D52" s="11">
        <f t="shared" si="15"/>
        <v>6</v>
      </c>
      <c r="E52" s="6">
        <f t="shared" si="16"/>
        <v>0.13636363636363635</v>
      </c>
      <c r="F52" s="28"/>
      <c r="G52" s="93">
        <v>6</v>
      </c>
      <c r="H52" s="92">
        <f t="shared" si="17"/>
        <v>0.14285714285714285</v>
      </c>
      <c r="I52" s="28"/>
      <c r="J52" s="93">
        <v>0</v>
      </c>
      <c r="K52" s="92">
        <f t="shared" si="18"/>
        <v>0</v>
      </c>
      <c r="L52" s="28"/>
      <c r="M52" s="93">
        <v>0</v>
      </c>
      <c r="N52" s="92">
        <v>0</v>
      </c>
      <c r="O52" s="28"/>
    </row>
    <row r="53" spans="1:15" x14ac:dyDescent="0.35">
      <c r="A53" s="1"/>
      <c r="B53" s="83" t="s">
        <v>50</v>
      </c>
      <c r="C53" s="28"/>
      <c r="D53" s="12">
        <f t="shared" si="15"/>
        <v>0</v>
      </c>
      <c r="E53" s="7">
        <f t="shared" si="16"/>
        <v>0</v>
      </c>
      <c r="F53" s="28"/>
      <c r="G53" s="12">
        <v>0</v>
      </c>
      <c r="H53" s="7">
        <f t="shared" si="17"/>
        <v>0</v>
      </c>
      <c r="I53" s="28"/>
      <c r="J53" s="12">
        <v>0</v>
      </c>
      <c r="K53" s="7">
        <f t="shared" si="18"/>
        <v>0</v>
      </c>
      <c r="L53" s="28"/>
      <c r="M53" s="12">
        <v>0</v>
      </c>
      <c r="N53" s="7">
        <v>0</v>
      </c>
      <c r="O53" s="28"/>
    </row>
    <row r="54" spans="1:15" x14ac:dyDescent="0.35">
      <c r="A54" s="1"/>
      <c r="B54" s="44" t="s">
        <v>183</v>
      </c>
      <c r="C54" s="28"/>
      <c r="D54" s="11">
        <f t="shared" si="15"/>
        <v>0</v>
      </c>
      <c r="E54" s="6">
        <f t="shared" si="16"/>
        <v>0</v>
      </c>
      <c r="F54" s="28"/>
      <c r="G54" s="93">
        <v>0</v>
      </c>
      <c r="H54" s="92">
        <f t="shared" si="17"/>
        <v>0</v>
      </c>
      <c r="I54" s="28"/>
      <c r="J54" s="93">
        <v>0</v>
      </c>
      <c r="K54" s="92">
        <f t="shared" si="18"/>
        <v>0</v>
      </c>
      <c r="L54" s="28"/>
      <c r="M54" s="93">
        <v>0</v>
      </c>
      <c r="N54" s="92">
        <v>0</v>
      </c>
      <c r="O54" s="28"/>
    </row>
    <row r="55" spans="1:15" ht="10" customHeight="1" x14ac:dyDescent="0.35">
      <c r="A55" s="1"/>
      <c r="B55" s="9"/>
      <c r="C55" s="9"/>
      <c r="D55" s="8"/>
      <c r="E55" s="8"/>
      <c r="F55" s="9"/>
      <c r="G55" s="8"/>
      <c r="H55" s="8"/>
      <c r="I55" s="9"/>
      <c r="J55" s="8"/>
      <c r="K55" s="8"/>
      <c r="L55" s="9"/>
      <c r="M55" s="8"/>
      <c r="N55" s="8"/>
      <c r="O55" s="9"/>
    </row>
    <row r="56" spans="1:15" ht="15" customHeight="1" x14ac:dyDescent="0.35">
      <c r="A56" s="1"/>
      <c r="B56" s="65" t="s">
        <v>191</v>
      </c>
      <c r="C56" s="64"/>
      <c r="D56" s="68">
        <f>SUM(D57:D65)</f>
        <v>8</v>
      </c>
      <c r="E56" s="67">
        <f>D56/D12</f>
        <v>4.145077720207254E-2</v>
      </c>
      <c r="F56" s="64"/>
      <c r="G56" s="68">
        <f>SUM(G57:G65)</f>
        <v>8</v>
      </c>
      <c r="H56" s="67">
        <f>G56/G12</f>
        <v>4.5454545454545456E-2</v>
      </c>
      <c r="I56" s="64"/>
      <c r="J56" s="68">
        <f>SUM(J57:J65)</f>
        <v>0</v>
      </c>
      <c r="K56" s="67">
        <f>J56/J12</f>
        <v>0</v>
      </c>
      <c r="L56" s="64"/>
      <c r="M56" s="68">
        <f>SUM(M57:M65)</f>
        <v>0</v>
      </c>
      <c r="N56" s="67">
        <f>M56/M12</f>
        <v>0</v>
      </c>
      <c r="O56" s="64"/>
    </row>
    <row r="57" spans="1:15" x14ac:dyDescent="0.35">
      <c r="A57" s="1"/>
      <c r="B57" s="44" t="s">
        <v>182</v>
      </c>
      <c r="C57" s="28"/>
      <c r="D57" s="41">
        <f>SUM(G57,J57,M57)</f>
        <v>0</v>
      </c>
      <c r="E57" s="6">
        <f>D57/$D$56</f>
        <v>0</v>
      </c>
      <c r="F57" s="28"/>
      <c r="G57" s="93">
        <v>0</v>
      </c>
      <c r="H57" s="92">
        <f>G57/$G$56</f>
        <v>0</v>
      </c>
      <c r="I57" s="28"/>
      <c r="J57" s="93">
        <v>0</v>
      </c>
      <c r="K57" s="92" t="str">
        <f>IFERROR(J57/$M$56, "0.0%")</f>
        <v>0.0%</v>
      </c>
      <c r="L57" s="28"/>
      <c r="M57" s="93">
        <v>0</v>
      </c>
      <c r="N57" s="92" t="str">
        <f>IFERROR(M57/$M$56, "0.0%")</f>
        <v>0.0%</v>
      </c>
      <c r="O57" s="28"/>
    </row>
    <row r="58" spans="1:15" x14ac:dyDescent="0.35">
      <c r="A58" s="1"/>
      <c r="B58" s="83" t="s">
        <v>56</v>
      </c>
      <c r="C58" s="28"/>
      <c r="D58" s="12">
        <f t="shared" ref="D58:D65" si="19">SUM(G58,J58,M58)</f>
        <v>0</v>
      </c>
      <c r="E58" s="7">
        <f t="shared" ref="E58:E65" si="20">D58/$D$56</f>
        <v>0</v>
      </c>
      <c r="F58" s="28"/>
      <c r="G58" s="12">
        <v>0</v>
      </c>
      <c r="H58" s="7">
        <f t="shared" ref="H58:H65" si="21">G58/$G$56</f>
        <v>0</v>
      </c>
      <c r="I58" s="28"/>
      <c r="J58" s="12">
        <v>0</v>
      </c>
      <c r="K58" s="7">
        <v>0</v>
      </c>
      <c r="L58" s="28"/>
      <c r="M58" s="12">
        <v>0</v>
      </c>
      <c r="N58" s="7">
        <v>0</v>
      </c>
      <c r="O58" s="28"/>
    </row>
    <row r="59" spans="1:15" x14ac:dyDescent="0.35">
      <c r="A59" s="1"/>
      <c r="B59" s="44" t="s">
        <v>55</v>
      </c>
      <c r="C59" s="28"/>
      <c r="D59" s="11">
        <f t="shared" si="19"/>
        <v>1</v>
      </c>
      <c r="E59" s="6">
        <f t="shared" si="20"/>
        <v>0.125</v>
      </c>
      <c r="F59" s="28"/>
      <c r="G59" s="93">
        <v>1</v>
      </c>
      <c r="H59" s="92">
        <f t="shared" si="21"/>
        <v>0.125</v>
      </c>
      <c r="I59" s="28"/>
      <c r="J59" s="93">
        <v>0</v>
      </c>
      <c r="K59" s="92">
        <v>0</v>
      </c>
      <c r="L59" s="28"/>
      <c r="M59" s="93">
        <v>0</v>
      </c>
      <c r="N59" s="92">
        <v>0</v>
      </c>
      <c r="O59" s="28"/>
    </row>
    <row r="60" spans="1:15" x14ac:dyDescent="0.35">
      <c r="A60" s="1"/>
      <c r="B60" s="83" t="s">
        <v>54</v>
      </c>
      <c r="C60" s="28"/>
      <c r="D60" s="12">
        <f t="shared" si="19"/>
        <v>2</v>
      </c>
      <c r="E60" s="7">
        <f t="shared" si="20"/>
        <v>0.25</v>
      </c>
      <c r="F60" s="28"/>
      <c r="G60" s="12">
        <v>2</v>
      </c>
      <c r="H60" s="7">
        <f t="shared" si="21"/>
        <v>0.25</v>
      </c>
      <c r="I60" s="28"/>
      <c r="J60" s="12">
        <v>0</v>
      </c>
      <c r="K60" s="7">
        <v>0</v>
      </c>
      <c r="L60" s="28"/>
      <c r="M60" s="12">
        <v>0</v>
      </c>
      <c r="N60" s="7">
        <v>0</v>
      </c>
      <c r="O60" s="28"/>
    </row>
    <row r="61" spans="1:15" x14ac:dyDescent="0.35">
      <c r="A61" s="1"/>
      <c r="B61" s="44" t="s">
        <v>53</v>
      </c>
      <c r="C61" s="28"/>
      <c r="D61" s="11">
        <f t="shared" si="19"/>
        <v>0</v>
      </c>
      <c r="E61" s="6">
        <f t="shared" si="20"/>
        <v>0</v>
      </c>
      <c r="F61" s="28"/>
      <c r="G61" s="93">
        <v>0</v>
      </c>
      <c r="H61" s="92">
        <f t="shared" si="21"/>
        <v>0</v>
      </c>
      <c r="I61" s="28"/>
      <c r="J61" s="93">
        <v>0</v>
      </c>
      <c r="K61" s="92">
        <v>0</v>
      </c>
      <c r="L61" s="28"/>
      <c r="M61" s="93">
        <v>0</v>
      </c>
      <c r="N61" s="92">
        <v>0</v>
      </c>
      <c r="O61" s="28"/>
    </row>
    <row r="62" spans="1:15" x14ac:dyDescent="0.35">
      <c r="A62" s="1"/>
      <c r="B62" s="83" t="s">
        <v>52</v>
      </c>
      <c r="C62" s="28"/>
      <c r="D62" s="12">
        <f t="shared" si="19"/>
        <v>5</v>
      </c>
      <c r="E62" s="7">
        <f t="shared" si="20"/>
        <v>0.625</v>
      </c>
      <c r="F62" s="28"/>
      <c r="G62" s="12">
        <v>5</v>
      </c>
      <c r="H62" s="7">
        <f t="shared" si="21"/>
        <v>0.625</v>
      </c>
      <c r="I62" s="28"/>
      <c r="J62" s="12">
        <v>0</v>
      </c>
      <c r="K62" s="7">
        <v>0</v>
      </c>
      <c r="L62" s="28"/>
      <c r="M62" s="12">
        <v>0</v>
      </c>
      <c r="N62" s="7">
        <v>0</v>
      </c>
      <c r="O62" s="28"/>
    </row>
    <row r="63" spans="1:15" x14ac:dyDescent="0.35">
      <c r="A63" s="1"/>
      <c r="B63" s="44" t="s">
        <v>51</v>
      </c>
      <c r="C63" s="28"/>
      <c r="D63" s="11">
        <f t="shared" si="19"/>
        <v>0</v>
      </c>
      <c r="E63" s="6">
        <f t="shared" si="20"/>
        <v>0</v>
      </c>
      <c r="F63" s="28"/>
      <c r="G63" s="93">
        <v>0</v>
      </c>
      <c r="H63" s="92">
        <f t="shared" si="21"/>
        <v>0</v>
      </c>
      <c r="I63" s="28"/>
      <c r="J63" s="93">
        <v>0</v>
      </c>
      <c r="K63" s="92">
        <v>0</v>
      </c>
      <c r="L63" s="28"/>
      <c r="M63" s="93">
        <v>0</v>
      </c>
      <c r="N63" s="92">
        <v>0</v>
      </c>
      <c r="O63" s="28"/>
    </row>
    <row r="64" spans="1:15" x14ac:dyDescent="0.35">
      <c r="A64" s="1"/>
      <c r="B64" s="83" t="s">
        <v>50</v>
      </c>
      <c r="C64" s="28"/>
      <c r="D64" s="12">
        <f t="shared" si="19"/>
        <v>0</v>
      </c>
      <c r="E64" s="7">
        <f t="shared" si="20"/>
        <v>0</v>
      </c>
      <c r="F64" s="28"/>
      <c r="G64" s="12">
        <v>0</v>
      </c>
      <c r="H64" s="7">
        <f t="shared" si="21"/>
        <v>0</v>
      </c>
      <c r="I64" s="28"/>
      <c r="J64" s="12">
        <v>0</v>
      </c>
      <c r="K64" s="7">
        <v>0</v>
      </c>
      <c r="L64" s="28"/>
      <c r="M64" s="12">
        <v>0</v>
      </c>
      <c r="N64" s="7">
        <v>0</v>
      </c>
      <c r="O64" s="28"/>
    </row>
    <row r="65" spans="1:15" x14ac:dyDescent="0.35">
      <c r="A65" s="1"/>
      <c r="B65" s="44" t="s">
        <v>183</v>
      </c>
      <c r="C65" s="28"/>
      <c r="D65" s="11">
        <f t="shared" si="19"/>
        <v>0</v>
      </c>
      <c r="E65" s="6">
        <f t="shared" si="20"/>
        <v>0</v>
      </c>
      <c r="F65" s="28"/>
      <c r="G65" s="93">
        <v>0</v>
      </c>
      <c r="H65" s="92">
        <f t="shared" si="21"/>
        <v>0</v>
      </c>
      <c r="I65" s="28"/>
      <c r="J65" s="93">
        <v>0</v>
      </c>
      <c r="K65" s="92">
        <v>0</v>
      </c>
      <c r="L65" s="28"/>
      <c r="M65" s="93">
        <v>0</v>
      </c>
      <c r="N65" s="92">
        <v>0</v>
      </c>
      <c r="O65" s="28"/>
    </row>
    <row r="66" spans="1:15" ht="10" customHeight="1" x14ac:dyDescent="0.35">
      <c r="A66" s="1"/>
      <c r="B66" s="9"/>
      <c r="C66" s="9"/>
      <c r="D66" s="8"/>
      <c r="E66" s="8"/>
      <c r="F66" s="9"/>
      <c r="G66" s="8"/>
      <c r="H66" s="8"/>
      <c r="I66" s="9"/>
      <c r="J66" s="8"/>
      <c r="K66" s="8"/>
      <c r="L66" s="9"/>
      <c r="M66" s="8"/>
      <c r="N66" s="8"/>
      <c r="O66" s="9"/>
    </row>
    <row r="67" spans="1:15" ht="15" customHeight="1" x14ac:dyDescent="0.35">
      <c r="A67" s="1"/>
      <c r="B67" s="65" t="s">
        <v>189</v>
      </c>
      <c r="C67" s="64"/>
      <c r="D67" s="68">
        <f>SUM(D68:D76)</f>
        <v>65</v>
      </c>
      <c r="E67" s="67">
        <f>D67/D12</f>
        <v>0.33678756476683935</v>
      </c>
      <c r="F67" s="64"/>
      <c r="G67" s="68">
        <f>SUM(G68:G76)</f>
        <v>53</v>
      </c>
      <c r="H67" s="67">
        <f>G67/G12</f>
        <v>0.30113636363636365</v>
      </c>
      <c r="I67" s="64"/>
      <c r="J67" s="68">
        <f>SUM(J68:J76)</f>
        <v>7</v>
      </c>
      <c r="K67" s="67">
        <f>J67/J12</f>
        <v>0.63636363636363635</v>
      </c>
      <c r="L67" s="64"/>
      <c r="M67" s="68">
        <f>SUM(M68:M76)</f>
        <v>5</v>
      </c>
      <c r="N67" s="67">
        <f>M67/M12</f>
        <v>0.83333333333333337</v>
      </c>
      <c r="O67" s="64"/>
    </row>
    <row r="68" spans="1:15" x14ac:dyDescent="0.35">
      <c r="A68" s="1"/>
      <c r="B68" s="44" t="s">
        <v>182</v>
      </c>
      <c r="C68" s="28"/>
      <c r="D68" s="41">
        <f>SUM(G68,J68,M68)</f>
        <v>1</v>
      </c>
      <c r="E68" s="6">
        <f>D68/$D$67</f>
        <v>1.5384615384615385E-2</v>
      </c>
      <c r="F68" s="28"/>
      <c r="G68" s="93">
        <v>1</v>
      </c>
      <c r="H68" s="92">
        <f>G68/$G$67</f>
        <v>1.8867924528301886E-2</v>
      </c>
      <c r="I68" s="28"/>
      <c r="J68" s="91">
        <v>0</v>
      </c>
      <c r="K68" s="92">
        <f>J68/$J$67</f>
        <v>0</v>
      </c>
      <c r="L68" s="28"/>
      <c r="M68" s="93">
        <v>0</v>
      </c>
      <c r="N68" s="92">
        <f>M68/$M$67</f>
        <v>0</v>
      </c>
      <c r="O68" s="28"/>
    </row>
    <row r="69" spans="1:15" x14ac:dyDescent="0.35">
      <c r="A69" s="1"/>
      <c r="B69" s="83" t="s">
        <v>56</v>
      </c>
      <c r="C69" s="28"/>
      <c r="D69" s="12">
        <f t="shared" ref="D69:D76" si="22">SUM(G69,J69,M69)</f>
        <v>1</v>
      </c>
      <c r="E69" s="7">
        <f t="shared" ref="E69:E76" si="23">D69/$D$67</f>
        <v>1.5384615384615385E-2</v>
      </c>
      <c r="F69" s="28"/>
      <c r="G69" s="12">
        <v>0</v>
      </c>
      <c r="H69" s="7">
        <f t="shared" ref="H69:H76" si="24">G69/$G$67</f>
        <v>0</v>
      </c>
      <c r="I69" s="28"/>
      <c r="J69" s="12">
        <v>1</v>
      </c>
      <c r="K69" s="7">
        <f t="shared" ref="K69:K76" si="25">J69/$J$67</f>
        <v>0.14285714285714285</v>
      </c>
      <c r="L69" s="28"/>
      <c r="M69" s="12">
        <v>0</v>
      </c>
      <c r="N69" s="7">
        <f t="shared" ref="N69:N76" si="26">M69/$M$67</f>
        <v>0</v>
      </c>
      <c r="O69" s="28"/>
    </row>
    <row r="70" spans="1:15" x14ac:dyDescent="0.35">
      <c r="A70" s="1"/>
      <c r="B70" s="44" t="s">
        <v>55</v>
      </c>
      <c r="C70" s="28"/>
      <c r="D70" s="11">
        <f t="shared" si="22"/>
        <v>12</v>
      </c>
      <c r="E70" s="6">
        <f t="shared" si="23"/>
        <v>0.18461538461538463</v>
      </c>
      <c r="F70" s="28"/>
      <c r="G70" s="93">
        <v>8</v>
      </c>
      <c r="H70" s="92">
        <f t="shared" si="24"/>
        <v>0.15094339622641509</v>
      </c>
      <c r="I70" s="28"/>
      <c r="J70" s="93">
        <v>2</v>
      </c>
      <c r="K70" s="92">
        <f t="shared" si="25"/>
        <v>0.2857142857142857</v>
      </c>
      <c r="L70" s="28"/>
      <c r="M70" s="93">
        <v>2</v>
      </c>
      <c r="N70" s="92">
        <f t="shared" si="26"/>
        <v>0.4</v>
      </c>
      <c r="O70" s="28"/>
    </row>
    <row r="71" spans="1:15" x14ac:dyDescent="0.35">
      <c r="A71" s="1"/>
      <c r="B71" s="83" t="s">
        <v>54</v>
      </c>
      <c r="C71" s="28"/>
      <c r="D71" s="12">
        <f t="shared" si="22"/>
        <v>10</v>
      </c>
      <c r="E71" s="7">
        <f t="shared" si="23"/>
        <v>0.15384615384615385</v>
      </c>
      <c r="F71" s="28"/>
      <c r="G71" s="12">
        <v>8</v>
      </c>
      <c r="H71" s="7">
        <f t="shared" si="24"/>
        <v>0.15094339622641509</v>
      </c>
      <c r="I71" s="28"/>
      <c r="J71" s="12">
        <v>0</v>
      </c>
      <c r="K71" s="7">
        <f t="shared" si="25"/>
        <v>0</v>
      </c>
      <c r="L71" s="28"/>
      <c r="M71" s="12">
        <v>2</v>
      </c>
      <c r="N71" s="7">
        <f t="shared" si="26"/>
        <v>0.4</v>
      </c>
      <c r="O71" s="28"/>
    </row>
    <row r="72" spans="1:15" x14ac:dyDescent="0.35">
      <c r="A72" s="1"/>
      <c r="B72" s="44" t="s">
        <v>53</v>
      </c>
      <c r="C72" s="28"/>
      <c r="D72" s="11">
        <f t="shared" si="22"/>
        <v>23</v>
      </c>
      <c r="E72" s="6">
        <f t="shared" si="23"/>
        <v>0.35384615384615387</v>
      </c>
      <c r="F72" s="28"/>
      <c r="G72" s="93">
        <v>22</v>
      </c>
      <c r="H72" s="92">
        <f t="shared" si="24"/>
        <v>0.41509433962264153</v>
      </c>
      <c r="I72" s="28"/>
      <c r="J72" s="93">
        <v>1</v>
      </c>
      <c r="K72" s="92">
        <f t="shared" si="25"/>
        <v>0.14285714285714285</v>
      </c>
      <c r="L72" s="28"/>
      <c r="M72" s="93">
        <v>0</v>
      </c>
      <c r="N72" s="92">
        <f t="shared" si="26"/>
        <v>0</v>
      </c>
      <c r="O72" s="28"/>
    </row>
    <row r="73" spans="1:15" x14ac:dyDescent="0.35">
      <c r="A73" s="1"/>
      <c r="B73" s="83" t="s">
        <v>52</v>
      </c>
      <c r="C73" s="28"/>
      <c r="D73" s="12">
        <f t="shared" si="22"/>
        <v>14</v>
      </c>
      <c r="E73" s="7">
        <f t="shared" si="23"/>
        <v>0.2153846153846154</v>
      </c>
      <c r="F73" s="28"/>
      <c r="G73" s="12">
        <v>10</v>
      </c>
      <c r="H73" s="7">
        <f t="shared" si="24"/>
        <v>0.18867924528301888</v>
      </c>
      <c r="I73" s="28"/>
      <c r="J73" s="12">
        <v>3</v>
      </c>
      <c r="K73" s="7">
        <f t="shared" si="25"/>
        <v>0.42857142857142855</v>
      </c>
      <c r="L73" s="28"/>
      <c r="M73" s="12">
        <v>1</v>
      </c>
      <c r="N73" s="7">
        <f t="shared" si="26"/>
        <v>0.2</v>
      </c>
      <c r="O73" s="28"/>
    </row>
    <row r="74" spans="1:15" x14ac:dyDescent="0.35">
      <c r="A74" s="1"/>
      <c r="B74" s="44" t="s">
        <v>51</v>
      </c>
      <c r="C74" s="28"/>
      <c r="D74" s="11">
        <f t="shared" si="22"/>
        <v>4</v>
      </c>
      <c r="E74" s="6">
        <f t="shared" si="23"/>
        <v>6.1538461538461542E-2</v>
      </c>
      <c r="F74" s="28"/>
      <c r="G74" s="93">
        <v>4</v>
      </c>
      <c r="H74" s="92">
        <f t="shared" si="24"/>
        <v>7.5471698113207544E-2</v>
      </c>
      <c r="I74" s="28"/>
      <c r="J74" s="93">
        <v>0</v>
      </c>
      <c r="K74" s="92">
        <f t="shared" si="25"/>
        <v>0</v>
      </c>
      <c r="L74" s="28"/>
      <c r="M74" s="93">
        <v>0</v>
      </c>
      <c r="N74" s="92">
        <f t="shared" si="26"/>
        <v>0</v>
      </c>
      <c r="O74" s="28"/>
    </row>
    <row r="75" spans="1:15" x14ac:dyDescent="0.35">
      <c r="A75" s="1"/>
      <c r="B75" s="83" t="s">
        <v>50</v>
      </c>
      <c r="C75" s="28"/>
      <c r="D75" s="12">
        <f t="shared" si="22"/>
        <v>0</v>
      </c>
      <c r="E75" s="7">
        <f t="shared" si="23"/>
        <v>0</v>
      </c>
      <c r="F75" s="28"/>
      <c r="G75" s="12">
        <v>0</v>
      </c>
      <c r="H75" s="7">
        <f t="shared" si="24"/>
        <v>0</v>
      </c>
      <c r="I75" s="28"/>
      <c r="J75" s="12">
        <v>0</v>
      </c>
      <c r="K75" s="7">
        <f t="shared" si="25"/>
        <v>0</v>
      </c>
      <c r="L75" s="28"/>
      <c r="M75" s="12">
        <v>0</v>
      </c>
      <c r="N75" s="7">
        <f t="shared" si="26"/>
        <v>0</v>
      </c>
      <c r="O75" s="28"/>
    </row>
    <row r="76" spans="1:15" ht="15" thickBot="1" x14ac:dyDescent="0.4">
      <c r="A76" s="1"/>
      <c r="B76" s="63" t="s">
        <v>183</v>
      </c>
      <c r="C76" s="28"/>
      <c r="D76" s="45">
        <f t="shared" si="22"/>
        <v>0</v>
      </c>
      <c r="E76" s="19">
        <f t="shared" si="23"/>
        <v>0</v>
      </c>
      <c r="F76" s="28"/>
      <c r="G76" s="94">
        <v>0</v>
      </c>
      <c r="H76" s="95">
        <f t="shared" si="24"/>
        <v>0</v>
      </c>
      <c r="I76" s="28"/>
      <c r="J76" s="94">
        <v>0</v>
      </c>
      <c r="K76" s="95">
        <f t="shared" si="25"/>
        <v>0</v>
      </c>
      <c r="L76" s="28"/>
      <c r="M76" s="94">
        <v>0</v>
      </c>
      <c r="N76" s="95">
        <f t="shared" si="26"/>
        <v>0</v>
      </c>
      <c r="O76" s="28"/>
    </row>
    <row r="77" spans="1:15" s="1" customFormat="1" ht="12" customHeight="1" thickTop="1" x14ac:dyDescent="0.25">
      <c r="D77" s="79"/>
      <c r="F77" s="79"/>
      <c r="H77" s="79"/>
      <c r="I77" s="80"/>
      <c r="J77" s="80"/>
      <c r="K77" s="79"/>
      <c r="L77" s="79"/>
      <c r="M77" s="80"/>
      <c r="N77" s="80"/>
      <c r="O77" s="79"/>
    </row>
    <row r="78" spans="1:15" s="1" customFormat="1" ht="24" customHeight="1" x14ac:dyDescent="0.25">
      <c r="B78" s="471" t="s">
        <v>203</v>
      </c>
      <c r="C78" s="471"/>
      <c r="D78" s="471"/>
      <c r="E78" s="471"/>
      <c r="F78" s="96"/>
      <c r="G78" s="96"/>
      <c r="H78" s="96"/>
      <c r="I78" s="96"/>
      <c r="J78" s="96"/>
      <c r="K78" s="96"/>
      <c r="L78" s="96"/>
      <c r="M78" s="96"/>
      <c r="N78" s="96"/>
      <c r="O78" s="96"/>
    </row>
    <row r="79" spans="1:15" s="1" customFormat="1" ht="12" customHeight="1" x14ac:dyDescent="0.25">
      <c r="B79" s="81" t="s">
        <v>46</v>
      </c>
      <c r="D79" s="314"/>
      <c r="F79" s="314"/>
      <c r="H79" s="81"/>
      <c r="I79" s="81"/>
      <c r="K79" s="81"/>
      <c r="L79" s="81"/>
      <c r="M79" s="81"/>
      <c r="O79" s="314"/>
    </row>
    <row r="80" spans="1:15" s="1" customFormat="1" ht="12" customHeight="1" x14ac:dyDescent="0.25">
      <c r="B80" s="81" t="s">
        <v>47</v>
      </c>
      <c r="D80" s="314"/>
      <c r="F80" s="314"/>
      <c r="H80" s="81"/>
      <c r="I80" s="81"/>
      <c r="K80" s="81"/>
      <c r="L80" s="81"/>
      <c r="M80" s="81"/>
      <c r="O80" s="314"/>
    </row>
    <row r="81" spans="2:15" s="1" customFormat="1" ht="24" customHeight="1" x14ac:dyDescent="0.25">
      <c r="B81" s="472" t="s">
        <v>58</v>
      </c>
      <c r="C81" s="472"/>
      <c r="D81" s="472"/>
      <c r="E81" s="472"/>
      <c r="F81" s="314"/>
      <c r="H81" s="81"/>
      <c r="I81" s="81"/>
      <c r="K81" s="81"/>
      <c r="L81" s="81"/>
      <c r="M81" s="81"/>
      <c r="O81" s="314"/>
    </row>
    <row r="82" spans="2:15" s="1" customFormat="1" ht="12" customHeight="1" x14ac:dyDescent="0.25">
      <c r="B82" s="472"/>
      <c r="C82" s="472"/>
      <c r="D82" s="472"/>
      <c r="E82" s="472"/>
      <c r="F82" s="314"/>
      <c r="H82" s="81"/>
      <c r="I82" s="81"/>
      <c r="K82" s="81"/>
      <c r="L82" s="81"/>
      <c r="M82" s="81"/>
      <c r="O82" s="314"/>
    </row>
    <row r="83" spans="2:15" s="1" customFormat="1" ht="12" customHeight="1" x14ac:dyDescent="0.25">
      <c r="B83" s="314"/>
      <c r="D83" s="314"/>
      <c r="F83" s="314"/>
      <c r="H83" s="314"/>
      <c r="I83" s="314"/>
      <c r="J83" s="314"/>
      <c r="K83" s="314"/>
      <c r="L83" s="314"/>
      <c r="M83" s="314"/>
      <c r="N83" s="314"/>
      <c r="O83" s="314"/>
    </row>
    <row r="84" spans="2:15" s="1" customFormat="1" ht="12" customHeight="1" x14ac:dyDescent="0.25">
      <c r="B84" s="473" t="s">
        <v>335</v>
      </c>
      <c r="C84" s="473"/>
      <c r="D84" s="473"/>
      <c r="E84" s="473"/>
      <c r="F84" s="473"/>
      <c r="G84" s="473"/>
      <c r="H84" s="473"/>
      <c r="I84" s="473"/>
      <c r="J84" s="473"/>
      <c r="K84" s="473"/>
      <c r="L84" s="473"/>
      <c r="M84" s="473"/>
      <c r="N84" s="473"/>
      <c r="O84" s="473"/>
    </row>
  </sheetData>
  <mergeCells count="14">
    <mergeCell ref="B3:E6"/>
    <mergeCell ref="G6:N6"/>
    <mergeCell ref="D8:E8"/>
    <mergeCell ref="G8:H8"/>
    <mergeCell ref="J8:K8"/>
    <mergeCell ref="M8:N8"/>
    <mergeCell ref="B82:E82"/>
    <mergeCell ref="B84:O84"/>
    <mergeCell ref="D9:E9"/>
    <mergeCell ref="G9:H9"/>
    <mergeCell ref="J9:K9"/>
    <mergeCell ref="M9:N9"/>
    <mergeCell ref="B78:E78"/>
    <mergeCell ref="B81:E81"/>
  </mergeCells>
  <hyperlinks>
    <hyperlink ref="B2" location="ToC!A1" display="Table of Contents" xr:uid="{A0154206-15BA-4277-B356-464827406089}"/>
  </hyperlinks>
  <pageMargins left="0.75" right="0.75" top="0.75" bottom="0.75" header="0.5" footer="0.5"/>
  <pageSetup pageOrder="overThenDown" orientation="landscape" r:id="rId1"/>
  <headerFooter>
    <oddHeader>&amp;L&amp;"Arial,Italic"&amp;10ADEA Survey of Allied Dental Program Directors, 2018 Summary and Results</oddHeader>
    <oddFooter>&amp;L&amp;"Arial,Regular"&amp;10July 2019</oddFooter>
  </headerFooter>
  <rowBreaks count="2" manualBreakCount="2">
    <brk id="44" max="16383" man="1"/>
    <brk id="66" max="16383" man="1"/>
  </row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B3FE5-29B2-4D56-83CD-0522E63E895F}">
  <sheetPr>
    <tabColor theme="0" tint="-0.499984740745262"/>
    <pageSetUpPr autoPageBreaks="0"/>
  </sheetPr>
  <dimension ref="A1:U84"/>
  <sheetViews>
    <sheetView showGridLines="0" zoomScaleNormal="100" workbookViewId="0"/>
  </sheetViews>
  <sheetFormatPr defaultColWidth="8.81640625" defaultRowHeight="14.5" x14ac:dyDescent="0.35"/>
  <cols>
    <col min="1" max="1" width="2.26953125" customWidth="1"/>
    <col min="2" max="2" width="20.7265625" customWidth="1"/>
    <col min="3" max="3" width="2" customWidth="1"/>
    <col min="4" max="5" width="8.26953125" customWidth="1"/>
    <col min="6" max="6" width="2.7265625" customWidth="1"/>
    <col min="7" max="8" width="8.26953125" customWidth="1"/>
    <col min="9" max="9" width="1.453125" customWidth="1"/>
    <col min="10" max="11" width="8.26953125" customWidth="1"/>
    <col min="12" max="12" width="1.453125" customWidth="1"/>
    <col min="13" max="14" width="8.26953125" customWidth="1"/>
    <col min="15" max="15" width="1.453125" customWidth="1"/>
    <col min="16" max="17" width="8.26953125" customWidth="1"/>
    <col min="18" max="18" width="2.7265625" customWidth="1"/>
    <col min="21" max="21" width="31.453125" bestFit="1" customWidth="1"/>
  </cols>
  <sheetData>
    <row r="1" spans="1:18" s="1" customFormat="1" ht="12.75" customHeight="1" x14ac:dyDescent="0.25">
      <c r="D1" s="3"/>
      <c r="F1" s="3"/>
      <c r="H1" s="3"/>
      <c r="K1" s="3"/>
      <c r="L1" s="3"/>
      <c r="O1" s="3"/>
      <c r="R1" s="3"/>
    </row>
    <row r="2" spans="1:18" s="1" customFormat="1" ht="12.75" customHeight="1" x14ac:dyDescent="0.35">
      <c r="B2" s="78" t="s">
        <v>25</v>
      </c>
      <c r="E2" s="445"/>
      <c r="H2" s="445"/>
      <c r="I2" s="3"/>
      <c r="K2" s="445"/>
      <c r="L2" s="3"/>
      <c r="M2" s="3"/>
      <c r="N2" s="445"/>
      <c r="O2" s="3"/>
      <c r="P2" s="3"/>
      <c r="Q2" s="445"/>
    </row>
    <row r="3" spans="1:18" ht="15" customHeight="1" x14ac:dyDescent="0.35">
      <c r="A3" s="1"/>
      <c r="B3" s="515" t="s">
        <v>454</v>
      </c>
      <c r="C3" s="515"/>
      <c r="D3" s="515"/>
      <c r="E3" s="515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</row>
    <row r="4" spans="1:18" x14ac:dyDescent="0.35">
      <c r="A4" s="1"/>
      <c r="B4" s="515"/>
      <c r="C4" s="515"/>
      <c r="D4" s="515"/>
      <c r="E4" s="5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</row>
    <row r="5" spans="1:18" x14ac:dyDescent="0.35">
      <c r="A5" s="1"/>
      <c r="B5" s="515"/>
      <c r="C5" s="515"/>
      <c r="D5" s="515"/>
      <c r="E5" s="515"/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5"/>
      <c r="R5" s="315"/>
    </row>
    <row r="6" spans="1:18" ht="15" customHeight="1" x14ac:dyDescent="0.35">
      <c r="A6" s="1"/>
      <c r="B6" s="515"/>
      <c r="C6" s="515"/>
      <c r="D6" s="515"/>
      <c r="E6" s="515"/>
      <c r="F6" s="315"/>
      <c r="G6" s="516" t="s">
        <v>146</v>
      </c>
      <c r="H6" s="516"/>
      <c r="I6" s="516"/>
      <c r="J6" s="516"/>
      <c r="K6" s="516"/>
      <c r="L6" s="516"/>
      <c r="M6" s="516"/>
      <c r="N6" s="516"/>
      <c r="O6" s="516"/>
      <c r="P6" s="516"/>
      <c r="Q6" s="516"/>
      <c r="R6" s="315"/>
    </row>
    <row r="7" spans="1:18" ht="12.75" customHeight="1" x14ac:dyDescent="0.35">
      <c r="A7" s="1"/>
      <c r="B7" s="315"/>
      <c r="C7" s="315"/>
      <c r="D7" s="2"/>
      <c r="E7" s="2"/>
      <c r="F7" s="315"/>
      <c r="G7" s="315"/>
      <c r="H7" s="315"/>
      <c r="I7" s="315"/>
      <c r="J7" s="315"/>
      <c r="K7" s="315"/>
      <c r="L7" s="315"/>
      <c r="M7" s="2"/>
      <c r="N7" s="2"/>
      <c r="O7" s="315"/>
      <c r="P7" s="2"/>
      <c r="Q7" s="2"/>
      <c r="R7" s="315"/>
    </row>
    <row r="8" spans="1:18" x14ac:dyDescent="0.35">
      <c r="A8" s="1"/>
      <c r="B8" s="1"/>
      <c r="C8" s="1"/>
      <c r="D8" s="476" t="s">
        <v>3</v>
      </c>
      <c r="E8" s="476"/>
      <c r="F8" s="16"/>
      <c r="G8" s="501" t="s">
        <v>150</v>
      </c>
      <c r="H8" s="501"/>
      <c r="I8" s="173"/>
      <c r="J8" s="501" t="s">
        <v>147</v>
      </c>
      <c r="K8" s="501"/>
      <c r="L8" s="173"/>
      <c r="M8" s="501" t="s">
        <v>148</v>
      </c>
      <c r="N8" s="501"/>
      <c r="O8" s="173"/>
      <c r="P8" s="501" t="s">
        <v>149</v>
      </c>
      <c r="Q8" s="501"/>
      <c r="R8" s="16"/>
    </row>
    <row r="9" spans="1:18" x14ac:dyDescent="0.35">
      <c r="A9" s="1"/>
      <c r="B9" s="3"/>
      <c r="C9" s="3"/>
      <c r="D9" s="517" t="s">
        <v>389</v>
      </c>
      <c r="E9" s="517"/>
      <c r="F9" s="3"/>
      <c r="G9" s="475" t="s">
        <v>396</v>
      </c>
      <c r="H9" s="475"/>
      <c r="I9" s="3"/>
      <c r="J9" s="475" t="s">
        <v>395</v>
      </c>
      <c r="K9" s="475"/>
      <c r="L9" s="3"/>
      <c r="M9" s="475" t="s">
        <v>394</v>
      </c>
      <c r="N9" s="475"/>
      <c r="O9" s="3"/>
      <c r="P9" s="475" t="s">
        <v>393</v>
      </c>
      <c r="Q9" s="475"/>
      <c r="R9" s="3"/>
    </row>
    <row r="10" spans="1:18" ht="22.5" customHeight="1" thickBot="1" x14ac:dyDescent="0.4">
      <c r="A10" s="1"/>
      <c r="B10" s="30"/>
      <c r="C10" s="9"/>
      <c r="D10" s="317" t="s">
        <v>24</v>
      </c>
      <c r="E10" s="54" t="s">
        <v>2</v>
      </c>
      <c r="F10" s="9"/>
      <c r="G10" s="317" t="s">
        <v>24</v>
      </c>
      <c r="H10" s="317" t="s">
        <v>2</v>
      </c>
      <c r="I10" s="9"/>
      <c r="J10" s="317" t="s">
        <v>24</v>
      </c>
      <c r="K10" s="54" t="s">
        <v>2</v>
      </c>
      <c r="L10" s="9"/>
      <c r="M10" s="317" t="s">
        <v>24</v>
      </c>
      <c r="N10" s="54" t="s">
        <v>2</v>
      </c>
      <c r="O10" s="9"/>
      <c r="P10" s="317" t="s">
        <v>24</v>
      </c>
      <c r="Q10" s="54" t="s">
        <v>2</v>
      </c>
      <c r="R10" s="9"/>
    </row>
    <row r="11" spans="1:18" ht="10" customHeight="1" x14ac:dyDescent="0.35">
      <c r="A11" s="1"/>
      <c r="B11" s="9"/>
      <c r="C11" s="9"/>
      <c r="D11" s="8"/>
      <c r="E11" s="8"/>
      <c r="F11" s="9"/>
      <c r="G11" s="8"/>
      <c r="H11" s="8"/>
      <c r="I11" s="9"/>
      <c r="J11" s="8"/>
      <c r="K11" s="8"/>
      <c r="L11" s="9"/>
      <c r="M11" s="8"/>
      <c r="N11" s="8"/>
      <c r="O11" s="9"/>
      <c r="P11" s="8"/>
      <c r="Q11" s="8"/>
      <c r="R11" s="9"/>
    </row>
    <row r="12" spans="1:18" ht="15" customHeight="1" x14ac:dyDescent="0.35">
      <c r="A12" s="1"/>
      <c r="B12" s="65" t="s">
        <v>397</v>
      </c>
      <c r="C12" s="64"/>
      <c r="D12" s="68">
        <f>SUM(D13:D21)</f>
        <v>193</v>
      </c>
      <c r="E12" s="67">
        <f t="shared" ref="E12:E21" si="0">D12/$D$12</f>
        <v>1</v>
      </c>
      <c r="F12" s="64"/>
      <c r="G12" s="68">
        <f>SUM(G13:G21)</f>
        <v>55</v>
      </c>
      <c r="H12" s="67">
        <f t="shared" ref="H12:H21" si="1">G12/$G$12</f>
        <v>1</v>
      </c>
      <c r="I12" s="64"/>
      <c r="J12" s="68">
        <f>SUM(J13:J21)</f>
        <v>20</v>
      </c>
      <c r="K12" s="67">
        <f t="shared" ref="K12:K21" si="2">J12/$J$12</f>
        <v>1</v>
      </c>
      <c r="L12" s="64"/>
      <c r="M12" s="68">
        <f>SUM(M13:M21)</f>
        <v>74</v>
      </c>
      <c r="N12" s="67">
        <f>M12/$M$12</f>
        <v>1</v>
      </c>
      <c r="O12" s="64"/>
      <c r="P12" s="68">
        <f>SUM(P13:P21)</f>
        <v>44</v>
      </c>
      <c r="Q12" s="67">
        <f t="shared" ref="Q12:Q21" si="3">P12/$P$12</f>
        <v>1</v>
      </c>
      <c r="R12" s="64"/>
    </row>
    <row r="13" spans="1:18" x14ac:dyDescent="0.35">
      <c r="A13" s="1"/>
      <c r="B13" s="44" t="s">
        <v>182</v>
      </c>
      <c r="C13" s="28"/>
      <c r="D13" s="41">
        <f>D35+D46+D57+D68+D24</f>
        <v>6</v>
      </c>
      <c r="E13" s="6">
        <f t="shared" si="0"/>
        <v>3.1088082901554404E-2</v>
      </c>
      <c r="F13" s="28"/>
      <c r="G13" s="91">
        <f>G35+G46+G57+G68+G24</f>
        <v>0</v>
      </c>
      <c r="H13" s="92">
        <f t="shared" si="1"/>
        <v>0</v>
      </c>
      <c r="I13" s="28"/>
      <c r="J13" s="91">
        <f>J35+J46+J57+J68+J24</f>
        <v>1</v>
      </c>
      <c r="K13" s="92">
        <f t="shared" si="2"/>
        <v>0.05</v>
      </c>
      <c r="L13" s="28"/>
      <c r="M13" s="91">
        <f>M35+M46+M57+M68+M24</f>
        <v>1</v>
      </c>
      <c r="N13" s="92">
        <f>M13/$M$12</f>
        <v>1.3513513513513514E-2</v>
      </c>
      <c r="O13" s="28"/>
      <c r="P13" s="91">
        <f>P35+P46+P57+P68+P24</f>
        <v>4</v>
      </c>
      <c r="Q13" s="92">
        <f>P13/$P$12</f>
        <v>9.0909090909090912E-2</v>
      </c>
      <c r="R13" s="28"/>
    </row>
    <row r="14" spans="1:18" x14ac:dyDescent="0.35">
      <c r="A14" s="1"/>
      <c r="B14" s="83" t="s">
        <v>56</v>
      </c>
      <c r="C14" s="28"/>
      <c r="D14" s="324">
        <f>D36+D47+D58+D69+D25</f>
        <v>5</v>
      </c>
      <c r="E14" s="7">
        <f t="shared" si="0"/>
        <v>2.5906735751295335E-2</v>
      </c>
      <c r="F14" s="28"/>
      <c r="G14" s="57">
        <f t="shared" ref="G14:G21" si="4">G36+G47+G58+G69+G25</f>
        <v>1</v>
      </c>
      <c r="H14" s="7">
        <f t="shared" si="1"/>
        <v>1.8181818181818181E-2</v>
      </c>
      <c r="I14" s="28"/>
      <c r="J14" s="57">
        <f t="shared" ref="J14:J21" si="5">J36+J47+J58+J69+J25</f>
        <v>3</v>
      </c>
      <c r="K14" s="7">
        <f t="shared" si="2"/>
        <v>0.15</v>
      </c>
      <c r="L14" s="28"/>
      <c r="M14" s="57">
        <f t="shared" ref="M14:M21" si="6">M36+M47+M58+M69+M25</f>
        <v>0</v>
      </c>
      <c r="N14" s="7">
        <f t="shared" ref="N14:N21" si="7">M14/$M$12</f>
        <v>0</v>
      </c>
      <c r="O14" s="28"/>
      <c r="P14" s="57">
        <f t="shared" ref="P14:P21" si="8">P36+P47+P58+P69+P25</f>
        <v>1</v>
      </c>
      <c r="Q14" s="7">
        <f t="shared" si="3"/>
        <v>2.2727272727272728E-2</v>
      </c>
      <c r="R14" s="28"/>
    </row>
    <row r="15" spans="1:18" x14ac:dyDescent="0.35">
      <c r="A15" s="1"/>
      <c r="B15" s="44" t="s">
        <v>55</v>
      </c>
      <c r="C15" s="28"/>
      <c r="D15" s="41">
        <f t="shared" ref="D15:D21" si="9">D37+D48+D59+D70+D26</f>
        <v>22</v>
      </c>
      <c r="E15" s="6">
        <f t="shared" si="0"/>
        <v>0.11398963730569948</v>
      </c>
      <c r="F15" s="28"/>
      <c r="G15" s="91">
        <f t="shared" si="4"/>
        <v>5</v>
      </c>
      <c r="H15" s="92">
        <f t="shared" si="1"/>
        <v>9.0909090909090912E-2</v>
      </c>
      <c r="I15" s="28"/>
      <c r="J15" s="91">
        <f t="shared" si="5"/>
        <v>2</v>
      </c>
      <c r="K15" s="92">
        <f t="shared" si="2"/>
        <v>0.1</v>
      </c>
      <c r="L15" s="28"/>
      <c r="M15" s="91">
        <f t="shared" si="6"/>
        <v>3</v>
      </c>
      <c r="N15" s="92">
        <f t="shared" si="7"/>
        <v>4.0540540540540543E-2</v>
      </c>
      <c r="O15" s="28"/>
      <c r="P15" s="91">
        <f t="shared" si="8"/>
        <v>12</v>
      </c>
      <c r="Q15" s="92">
        <f t="shared" si="3"/>
        <v>0.27272727272727271</v>
      </c>
      <c r="R15" s="28"/>
    </row>
    <row r="16" spans="1:18" x14ac:dyDescent="0.35">
      <c r="A16" s="1"/>
      <c r="B16" s="83" t="s">
        <v>54</v>
      </c>
      <c r="C16" s="28"/>
      <c r="D16" s="57">
        <f t="shared" si="9"/>
        <v>34</v>
      </c>
      <c r="E16" s="7">
        <f t="shared" si="0"/>
        <v>0.17616580310880828</v>
      </c>
      <c r="F16" s="28"/>
      <c r="G16" s="57">
        <f t="shared" si="4"/>
        <v>16</v>
      </c>
      <c r="H16" s="7">
        <f t="shared" si="1"/>
        <v>0.29090909090909089</v>
      </c>
      <c r="I16" s="28"/>
      <c r="J16" s="57">
        <f t="shared" si="5"/>
        <v>4</v>
      </c>
      <c r="K16" s="7">
        <f t="shared" si="2"/>
        <v>0.2</v>
      </c>
      <c r="L16" s="28"/>
      <c r="M16" s="57">
        <f t="shared" si="6"/>
        <v>6</v>
      </c>
      <c r="N16" s="7">
        <f t="shared" si="7"/>
        <v>8.1081081081081086E-2</v>
      </c>
      <c r="O16" s="28"/>
      <c r="P16" s="57">
        <f t="shared" si="8"/>
        <v>8</v>
      </c>
      <c r="Q16" s="7">
        <f t="shared" si="3"/>
        <v>0.18181818181818182</v>
      </c>
      <c r="R16" s="28"/>
    </row>
    <row r="17" spans="1:21" x14ac:dyDescent="0.35">
      <c r="A17" s="1"/>
      <c r="B17" s="44" t="s">
        <v>53</v>
      </c>
      <c r="C17" s="28"/>
      <c r="D17" s="41">
        <f t="shared" si="9"/>
        <v>48</v>
      </c>
      <c r="E17" s="6">
        <f t="shared" si="0"/>
        <v>0.24870466321243523</v>
      </c>
      <c r="F17" s="28"/>
      <c r="G17" s="91">
        <f t="shared" si="4"/>
        <v>16</v>
      </c>
      <c r="H17" s="92">
        <f t="shared" si="1"/>
        <v>0.29090909090909089</v>
      </c>
      <c r="I17" s="28"/>
      <c r="J17" s="91">
        <f t="shared" si="5"/>
        <v>4</v>
      </c>
      <c r="K17" s="92">
        <f t="shared" si="2"/>
        <v>0.2</v>
      </c>
      <c r="L17" s="28"/>
      <c r="M17" s="91">
        <f t="shared" si="6"/>
        <v>19</v>
      </c>
      <c r="N17" s="92">
        <f t="shared" si="7"/>
        <v>0.25675675675675674</v>
      </c>
      <c r="O17" s="28"/>
      <c r="P17" s="91">
        <f t="shared" si="8"/>
        <v>9</v>
      </c>
      <c r="Q17" s="92">
        <f t="shared" si="3"/>
        <v>0.20454545454545456</v>
      </c>
      <c r="R17" s="28"/>
    </row>
    <row r="18" spans="1:21" x14ac:dyDescent="0.35">
      <c r="A18" s="1"/>
      <c r="B18" s="83" t="s">
        <v>52</v>
      </c>
      <c r="C18" s="28"/>
      <c r="D18" s="57">
        <f t="shared" si="9"/>
        <v>53</v>
      </c>
      <c r="E18" s="7">
        <f t="shared" si="0"/>
        <v>0.27461139896373055</v>
      </c>
      <c r="F18" s="28"/>
      <c r="G18" s="57">
        <f t="shared" si="4"/>
        <v>12</v>
      </c>
      <c r="H18" s="7">
        <f t="shared" si="1"/>
        <v>0.21818181818181817</v>
      </c>
      <c r="I18" s="28"/>
      <c r="J18" s="57">
        <f t="shared" si="5"/>
        <v>4</v>
      </c>
      <c r="K18" s="7">
        <f t="shared" si="2"/>
        <v>0.2</v>
      </c>
      <c r="L18" s="28"/>
      <c r="M18" s="57">
        <f t="shared" si="6"/>
        <v>30</v>
      </c>
      <c r="N18" s="7">
        <f t="shared" si="7"/>
        <v>0.40540540540540543</v>
      </c>
      <c r="O18" s="28"/>
      <c r="P18" s="57">
        <f t="shared" si="8"/>
        <v>7</v>
      </c>
      <c r="Q18" s="7">
        <f t="shared" si="3"/>
        <v>0.15909090909090909</v>
      </c>
      <c r="R18" s="28"/>
    </row>
    <row r="19" spans="1:21" x14ac:dyDescent="0.35">
      <c r="A19" s="1"/>
      <c r="B19" s="44" t="s">
        <v>51</v>
      </c>
      <c r="C19" s="28"/>
      <c r="D19" s="41">
        <f t="shared" si="9"/>
        <v>22</v>
      </c>
      <c r="E19" s="6">
        <f t="shared" si="0"/>
        <v>0.11398963730569948</v>
      </c>
      <c r="F19" s="28"/>
      <c r="G19" s="91">
        <f t="shared" si="4"/>
        <v>5</v>
      </c>
      <c r="H19" s="92">
        <f t="shared" si="1"/>
        <v>9.0909090909090912E-2</v>
      </c>
      <c r="I19" s="28"/>
      <c r="J19" s="91">
        <f t="shared" si="5"/>
        <v>2</v>
      </c>
      <c r="K19" s="92">
        <f t="shared" si="2"/>
        <v>0.1</v>
      </c>
      <c r="L19" s="28"/>
      <c r="M19" s="91">
        <f t="shared" si="6"/>
        <v>13</v>
      </c>
      <c r="N19" s="92">
        <f t="shared" si="7"/>
        <v>0.17567567567567569</v>
      </c>
      <c r="O19" s="28"/>
      <c r="P19" s="91">
        <f t="shared" si="8"/>
        <v>2</v>
      </c>
      <c r="Q19" s="92">
        <f t="shared" si="3"/>
        <v>4.5454545454545456E-2</v>
      </c>
      <c r="R19" s="28"/>
    </row>
    <row r="20" spans="1:21" x14ac:dyDescent="0.35">
      <c r="A20" s="1"/>
      <c r="B20" s="83" t="s">
        <v>50</v>
      </c>
      <c r="C20" s="28"/>
      <c r="D20" s="57">
        <f t="shared" si="9"/>
        <v>3</v>
      </c>
      <c r="E20" s="7">
        <f t="shared" si="0"/>
        <v>1.5544041450777202E-2</v>
      </c>
      <c r="F20" s="28"/>
      <c r="G20" s="57">
        <f t="shared" si="4"/>
        <v>0</v>
      </c>
      <c r="H20" s="7">
        <f t="shared" si="1"/>
        <v>0</v>
      </c>
      <c r="I20" s="28"/>
      <c r="J20" s="57">
        <f t="shared" si="5"/>
        <v>0</v>
      </c>
      <c r="K20" s="7">
        <f t="shared" si="2"/>
        <v>0</v>
      </c>
      <c r="L20" s="28"/>
      <c r="M20" s="57">
        <f t="shared" si="6"/>
        <v>2</v>
      </c>
      <c r="N20" s="7">
        <f t="shared" si="7"/>
        <v>2.7027027027027029E-2</v>
      </c>
      <c r="O20" s="28"/>
      <c r="P20" s="57">
        <f t="shared" si="8"/>
        <v>1</v>
      </c>
      <c r="Q20" s="7">
        <f t="shared" si="3"/>
        <v>2.2727272727272728E-2</v>
      </c>
      <c r="R20" s="28"/>
      <c r="U20" s="177"/>
    </row>
    <row r="21" spans="1:21" x14ac:dyDescent="0.35">
      <c r="A21" s="1"/>
      <c r="B21" s="44" t="s">
        <v>183</v>
      </c>
      <c r="C21" s="28"/>
      <c r="D21" s="41">
        <f t="shared" si="9"/>
        <v>0</v>
      </c>
      <c r="E21" s="6">
        <f t="shared" si="0"/>
        <v>0</v>
      </c>
      <c r="F21" s="28"/>
      <c r="G21" s="91">
        <f t="shared" si="4"/>
        <v>0</v>
      </c>
      <c r="H21" s="92">
        <f t="shared" si="1"/>
        <v>0</v>
      </c>
      <c r="I21" s="28"/>
      <c r="J21" s="91">
        <f t="shared" si="5"/>
        <v>0</v>
      </c>
      <c r="K21" s="92">
        <f t="shared" si="2"/>
        <v>0</v>
      </c>
      <c r="L21" s="28"/>
      <c r="M21" s="91">
        <f t="shared" si="6"/>
        <v>0</v>
      </c>
      <c r="N21" s="92">
        <f t="shared" si="7"/>
        <v>0</v>
      </c>
      <c r="O21" s="28"/>
      <c r="P21" s="91">
        <f t="shared" si="8"/>
        <v>0</v>
      </c>
      <c r="Q21" s="92">
        <f t="shared" si="3"/>
        <v>0</v>
      </c>
      <c r="R21" s="28"/>
    </row>
    <row r="22" spans="1:21" ht="10" customHeight="1" x14ac:dyDescent="0.35">
      <c r="A22" s="1"/>
      <c r="B22" s="9"/>
      <c r="C22" s="9"/>
      <c r="D22" s="8"/>
      <c r="E22" s="8"/>
      <c r="F22" s="9"/>
      <c r="G22" s="8"/>
      <c r="H22" s="8"/>
      <c r="I22" s="9"/>
      <c r="J22" s="8"/>
      <c r="K22" s="8"/>
      <c r="L22" s="9"/>
      <c r="M22" s="8"/>
      <c r="N22" s="8"/>
      <c r="O22" s="9"/>
      <c r="P22" s="8"/>
      <c r="Q22" s="8"/>
      <c r="R22" s="9"/>
    </row>
    <row r="23" spans="1:21" ht="15" customHeight="1" x14ac:dyDescent="0.35">
      <c r="A23" s="1"/>
      <c r="B23" s="65" t="s">
        <v>220</v>
      </c>
      <c r="C23" s="64"/>
      <c r="D23" s="68">
        <f>SUM(D24:D32)</f>
        <v>2</v>
      </c>
      <c r="E23" s="67">
        <f>D23/D12</f>
        <v>1.0362694300518135E-2</v>
      </c>
      <c r="F23" s="64"/>
      <c r="G23" s="68">
        <f>SUM(G24:G32)</f>
        <v>2</v>
      </c>
      <c r="H23" s="67">
        <f>G23/G12</f>
        <v>3.6363636363636362E-2</v>
      </c>
      <c r="I23" s="64"/>
      <c r="J23" s="68">
        <f>SUM(J24:J32)</f>
        <v>0</v>
      </c>
      <c r="K23" s="67">
        <f>J23/J12</f>
        <v>0</v>
      </c>
      <c r="L23" s="64"/>
      <c r="M23" s="68">
        <f>SUM(M24:M32)</f>
        <v>0</v>
      </c>
      <c r="N23" s="67">
        <f>M23/M12</f>
        <v>0</v>
      </c>
      <c r="O23" s="64"/>
      <c r="P23" s="68">
        <f>SUM(P24:P32)</f>
        <v>0</v>
      </c>
      <c r="Q23" s="67">
        <f>P23/P12</f>
        <v>0</v>
      </c>
      <c r="R23" s="64"/>
    </row>
    <row r="24" spans="1:21" x14ac:dyDescent="0.35">
      <c r="A24" s="1"/>
      <c r="B24" s="44" t="s">
        <v>182</v>
      </c>
      <c r="C24" s="28"/>
      <c r="D24" s="41">
        <f>SUM(G24,J24,M24, P24)</f>
        <v>0</v>
      </c>
      <c r="E24" s="6">
        <f>D24/$D$23</f>
        <v>0</v>
      </c>
      <c r="F24" s="28"/>
      <c r="G24" s="93">
        <v>0</v>
      </c>
      <c r="H24" s="92">
        <f>G24/$G$23</f>
        <v>0</v>
      </c>
      <c r="I24" s="28"/>
      <c r="J24" s="91">
        <v>0</v>
      </c>
      <c r="K24" s="92">
        <v>0</v>
      </c>
      <c r="L24" s="28"/>
      <c r="M24" s="93">
        <v>0</v>
      </c>
      <c r="N24" s="92">
        <v>0</v>
      </c>
      <c r="O24" s="28"/>
      <c r="P24" s="93">
        <v>0</v>
      </c>
      <c r="Q24" s="92">
        <v>0</v>
      </c>
      <c r="R24" s="28"/>
    </row>
    <row r="25" spans="1:21" x14ac:dyDescent="0.35">
      <c r="A25" s="1"/>
      <c r="B25" s="83" t="s">
        <v>56</v>
      </c>
      <c r="C25" s="28"/>
      <c r="D25" s="12">
        <f t="shared" ref="D25:D32" si="10">SUM(G25,J25,M25, P25)</f>
        <v>0</v>
      </c>
      <c r="E25" s="7">
        <f t="shared" ref="E25:E32" si="11">D25/$D$23</f>
        <v>0</v>
      </c>
      <c r="F25" s="28"/>
      <c r="G25" s="12">
        <v>0</v>
      </c>
      <c r="H25" s="7">
        <f t="shared" ref="H25:H32" si="12">G25/$G$23</f>
        <v>0</v>
      </c>
      <c r="I25" s="28"/>
      <c r="J25" s="12">
        <v>0</v>
      </c>
      <c r="K25" s="7">
        <v>0</v>
      </c>
      <c r="L25" s="28"/>
      <c r="M25" s="12">
        <v>0</v>
      </c>
      <c r="N25" s="7">
        <v>0</v>
      </c>
      <c r="O25" s="28"/>
      <c r="P25" s="12">
        <v>0</v>
      </c>
      <c r="Q25" s="7">
        <v>0</v>
      </c>
      <c r="R25" s="28"/>
    </row>
    <row r="26" spans="1:21" x14ac:dyDescent="0.35">
      <c r="A26" s="1"/>
      <c r="B26" s="44" t="s">
        <v>55</v>
      </c>
      <c r="C26" s="28"/>
      <c r="D26" s="11">
        <f t="shared" si="10"/>
        <v>0</v>
      </c>
      <c r="E26" s="6">
        <f t="shared" si="11"/>
        <v>0</v>
      </c>
      <c r="F26" s="28"/>
      <c r="G26" s="93">
        <v>0</v>
      </c>
      <c r="H26" s="92">
        <f t="shared" si="12"/>
        <v>0</v>
      </c>
      <c r="I26" s="28"/>
      <c r="J26" s="93">
        <v>0</v>
      </c>
      <c r="K26" s="92">
        <v>0</v>
      </c>
      <c r="L26" s="28"/>
      <c r="M26" s="93">
        <v>0</v>
      </c>
      <c r="N26" s="92">
        <v>0</v>
      </c>
      <c r="O26" s="28"/>
      <c r="P26" s="93">
        <v>0</v>
      </c>
      <c r="Q26" s="92">
        <v>0</v>
      </c>
      <c r="R26" s="28"/>
    </row>
    <row r="27" spans="1:21" x14ac:dyDescent="0.35">
      <c r="A27" s="1"/>
      <c r="B27" s="83" t="s">
        <v>54</v>
      </c>
      <c r="C27" s="28"/>
      <c r="D27" s="12">
        <f t="shared" si="10"/>
        <v>1</v>
      </c>
      <c r="E27" s="7">
        <f t="shared" si="11"/>
        <v>0.5</v>
      </c>
      <c r="F27" s="28"/>
      <c r="G27" s="12">
        <v>1</v>
      </c>
      <c r="H27" s="7">
        <f t="shared" si="12"/>
        <v>0.5</v>
      </c>
      <c r="I27" s="28"/>
      <c r="J27" s="12">
        <v>0</v>
      </c>
      <c r="K27" s="7">
        <v>0</v>
      </c>
      <c r="L27" s="28"/>
      <c r="M27" s="12">
        <v>0</v>
      </c>
      <c r="N27" s="7">
        <v>0</v>
      </c>
      <c r="O27" s="28"/>
      <c r="P27" s="12">
        <v>0</v>
      </c>
      <c r="Q27" s="7">
        <v>0</v>
      </c>
      <c r="R27" s="28"/>
    </row>
    <row r="28" spans="1:21" x14ac:dyDescent="0.35">
      <c r="A28" s="1"/>
      <c r="B28" s="44" t="s">
        <v>53</v>
      </c>
      <c r="C28" s="28"/>
      <c r="D28" s="11">
        <f t="shared" si="10"/>
        <v>0</v>
      </c>
      <c r="E28" s="6">
        <f t="shared" si="11"/>
        <v>0</v>
      </c>
      <c r="F28" s="28"/>
      <c r="G28" s="93">
        <v>0</v>
      </c>
      <c r="H28" s="92">
        <f t="shared" si="12"/>
        <v>0</v>
      </c>
      <c r="I28" s="28"/>
      <c r="J28" s="93">
        <v>0</v>
      </c>
      <c r="K28" s="92">
        <v>0</v>
      </c>
      <c r="L28" s="28"/>
      <c r="M28" s="93">
        <v>0</v>
      </c>
      <c r="N28" s="92">
        <v>0</v>
      </c>
      <c r="O28" s="28"/>
      <c r="P28" s="93">
        <v>0</v>
      </c>
      <c r="Q28" s="92">
        <v>0</v>
      </c>
      <c r="R28" s="28"/>
    </row>
    <row r="29" spans="1:21" x14ac:dyDescent="0.35">
      <c r="A29" s="1"/>
      <c r="B29" s="83" t="s">
        <v>52</v>
      </c>
      <c r="C29" s="28"/>
      <c r="D29" s="12">
        <f t="shared" si="10"/>
        <v>0</v>
      </c>
      <c r="E29" s="7">
        <f t="shared" si="11"/>
        <v>0</v>
      </c>
      <c r="F29" s="28"/>
      <c r="G29" s="12">
        <v>0</v>
      </c>
      <c r="H29" s="7">
        <f t="shared" si="12"/>
        <v>0</v>
      </c>
      <c r="I29" s="28"/>
      <c r="J29" s="12">
        <v>0</v>
      </c>
      <c r="K29" s="7">
        <v>0</v>
      </c>
      <c r="L29" s="28"/>
      <c r="M29" s="12">
        <v>0</v>
      </c>
      <c r="N29" s="7">
        <v>0</v>
      </c>
      <c r="O29" s="28"/>
      <c r="P29" s="12">
        <v>0</v>
      </c>
      <c r="Q29" s="7">
        <v>0</v>
      </c>
      <c r="R29" s="28"/>
    </row>
    <row r="30" spans="1:21" x14ac:dyDescent="0.35">
      <c r="A30" s="1"/>
      <c r="B30" s="44" t="s">
        <v>51</v>
      </c>
      <c r="C30" s="28"/>
      <c r="D30" s="11">
        <f t="shared" si="10"/>
        <v>1</v>
      </c>
      <c r="E30" s="6">
        <f t="shared" si="11"/>
        <v>0.5</v>
      </c>
      <c r="F30" s="28"/>
      <c r="G30" s="93">
        <v>1</v>
      </c>
      <c r="H30" s="92">
        <f t="shared" si="12"/>
        <v>0.5</v>
      </c>
      <c r="I30" s="28"/>
      <c r="J30" s="93">
        <v>0</v>
      </c>
      <c r="K30" s="92">
        <v>0</v>
      </c>
      <c r="L30" s="28"/>
      <c r="M30" s="93">
        <v>0</v>
      </c>
      <c r="N30" s="92">
        <v>0</v>
      </c>
      <c r="O30" s="28"/>
      <c r="P30" s="93">
        <v>0</v>
      </c>
      <c r="Q30" s="92">
        <v>0</v>
      </c>
      <c r="R30" s="28"/>
    </row>
    <row r="31" spans="1:21" x14ac:dyDescent="0.35">
      <c r="A31" s="1"/>
      <c r="B31" s="83" t="s">
        <v>50</v>
      </c>
      <c r="C31" s="28"/>
      <c r="D31" s="12">
        <f t="shared" si="10"/>
        <v>0</v>
      </c>
      <c r="E31" s="7">
        <f t="shared" si="11"/>
        <v>0</v>
      </c>
      <c r="F31" s="28"/>
      <c r="G31" s="12">
        <v>0</v>
      </c>
      <c r="H31" s="7">
        <f t="shared" si="12"/>
        <v>0</v>
      </c>
      <c r="I31" s="28"/>
      <c r="J31" s="12">
        <v>0</v>
      </c>
      <c r="K31" s="7">
        <v>0</v>
      </c>
      <c r="L31" s="28"/>
      <c r="M31" s="12">
        <v>0</v>
      </c>
      <c r="N31" s="7">
        <v>0</v>
      </c>
      <c r="O31" s="28"/>
      <c r="P31" s="12">
        <v>0</v>
      </c>
      <c r="Q31" s="7">
        <v>0</v>
      </c>
      <c r="R31" s="28"/>
    </row>
    <row r="32" spans="1:21" x14ac:dyDescent="0.35">
      <c r="A32" s="1"/>
      <c r="B32" s="44" t="s">
        <v>183</v>
      </c>
      <c r="C32" s="28"/>
      <c r="D32" s="11">
        <f t="shared" si="10"/>
        <v>0</v>
      </c>
      <c r="E32" s="6">
        <f t="shared" si="11"/>
        <v>0</v>
      </c>
      <c r="F32" s="28"/>
      <c r="G32" s="93">
        <v>0</v>
      </c>
      <c r="H32" s="92">
        <f t="shared" si="12"/>
        <v>0</v>
      </c>
      <c r="I32" s="28"/>
      <c r="J32" s="93">
        <v>0</v>
      </c>
      <c r="K32" s="92">
        <v>0</v>
      </c>
      <c r="L32" s="28"/>
      <c r="M32" s="93">
        <v>0</v>
      </c>
      <c r="N32" s="92">
        <v>0</v>
      </c>
      <c r="O32" s="28"/>
      <c r="P32" s="93">
        <v>0</v>
      </c>
      <c r="Q32" s="92">
        <v>0</v>
      </c>
      <c r="R32" s="28"/>
    </row>
    <row r="33" spans="1:18" x14ac:dyDescent="0.35">
      <c r="A33" s="1"/>
      <c r="B33" s="44"/>
      <c r="C33" s="28"/>
      <c r="D33" s="11"/>
      <c r="E33" s="6"/>
      <c r="F33" s="28"/>
      <c r="G33" s="93"/>
      <c r="H33" s="92"/>
      <c r="I33" s="28"/>
      <c r="J33" s="93"/>
      <c r="K33" s="92"/>
      <c r="L33" s="28"/>
      <c r="M33" s="93"/>
      <c r="N33" s="92"/>
      <c r="O33" s="28"/>
      <c r="P33" s="93"/>
      <c r="Q33" s="92"/>
      <c r="R33" s="28"/>
    </row>
    <row r="34" spans="1:18" ht="15" customHeight="1" x14ac:dyDescent="0.35">
      <c r="A34" s="1"/>
      <c r="B34" s="65" t="s">
        <v>190</v>
      </c>
      <c r="C34" s="64"/>
      <c r="D34" s="68">
        <f>SUM(D35:D43)</f>
        <v>74</v>
      </c>
      <c r="E34" s="67">
        <f>D34/D12</f>
        <v>0.38341968911917096</v>
      </c>
      <c r="F34" s="64"/>
      <c r="G34" s="68">
        <f>SUM(G35:G43)</f>
        <v>21</v>
      </c>
      <c r="H34" s="67">
        <f>G34/G12</f>
        <v>0.38181818181818183</v>
      </c>
      <c r="I34" s="64"/>
      <c r="J34" s="68">
        <f>SUM(J35:J43)</f>
        <v>4</v>
      </c>
      <c r="K34" s="67">
        <f>J34/J12</f>
        <v>0.2</v>
      </c>
      <c r="L34" s="64"/>
      <c r="M34" s="68">
        <f>SUM(M35:M43)</f>
        <v>27</v>
      </c>
      <c r="N34" s="67">
        <f>M34/M12</f>
        <v>0.36486486486486486</v>
      </c>
      <c r="O34" s="64"/>
      <c r="P34" s="68">
        <f>SUM(P35:P43)</f>
        <v>22</v>
      </c>
      <c r="Q34" s="67">
        <f>P34/P12</f>
        <v>0.5</v>
      </c>
      <c r="R34" s="64"/>
    </row>
    <row r="35" spans="1:18" x14ac:dyDescent="0.35">
      <c r="A35" s="1"/>
      <c r="B35" s="44" t="s">
        <v>182</v>
      </c>
      <c r="C35" s="28"/>
      <c r="D35" s="41">
        <f>SUM(G35,J35,M35, P35)</f>
        <v>2</v>
      </c>
      <c r="E35" s="6">
        <f>D35/$D$34</f>
        <v>2.7027027027027029E-2</v>
      </c>
      <c r="F35" s="28"/>
      <c r="G35" s="93">
        <v>0</v>
      </c>
      <c r="H35" s="92">
        <f>G35/$G$34</f>
        <v>0</v>
      </c>
      <c r="I35" s="28"/>
      <c r="J35" s="91">
        <v>1</v>
      </c>
      <c r="K35" s="92">
        <f>J35/$J$34</f>
        <v>0.25</v>
      </c>
      <c r="L35" s="28"/>
      <c r="M35" s="93">
        <v>1</v>
      </c>
      <c r="N35" s="92">
        <f>M35/$M$34</f>
        <v>3.7037037037037035E-2</v>
      </c>
      <c r="O35" s="28"/>
      <c r="P35" s="93">
        <v>0</v>
      </c>
      <c r="Q35" s="92">
        <f>P35/$P$34</f>
        <v>0</v>
      </c>
      <c r="R35" s="28"/>
    </row>
    <row r="36" spans="1:18" x14ac:dyDescent="0.35">
      <c r="A36" s="1"/>
      <c r="B36" s="83" t="s">
        <v>56</v>
      </c>
      <c r="C36" s="28"/>
      <c r="D36" s="12">
        <f t="shared" ref="D36:D43" si="13">SUM(G36,J36,M36, P36)</f>
        <v>1</v>
      </c>
      <c r="E36" s="7">
        <f>D36/$D$34</f>
        <v>1.3513513513513514E-2</v>
      </c>
      <c r="F36" s="28"/>
      <c r="G36" s="12">
        <v>0</v>
      </c>
      <c r="H36" s="7">
        <f t="shared" ref="H36:H43" si="14">G36/$G$34</f>
        <v>0</v>
      </c>
      <c r="I36" s="28"/>
      <c r="J36" s="12">
        <v>0</v>
      </c>
      <c r="K36" s="7">
        <f t="shared" ref="K36:K43" si="15">J36/$J$34</f>
        <v>0</v>
      </c>
      <c r="L36" s="28"/>
      <c r="M36" s="12">
        <v>0</v>
      </c>
      <c r="N36" s="7">
        <f t="shared" ref="N36:N43" si="16">M36/$M$34</f>
        <v>0</v>
      </c>
      <c r="O36" s="28"/>
      <c r="P36" s="12">
        <v>1</v>
      </c>
      <c r="Q36" s="7">
        <f t="shared" ref="Q36:Q43" si="17">P36/$P$34</f>
        <v>4.5454545454545456E-2</v>
      </c>
      <c r="R36" s="28"/>
    </row>
    <row r="37" spans="1:18" x14ac:dyDescent="0.35">
      <c r="A37" s="1"/>
      <c r="B37" s="44" t="s">
        <v>55</v>
      </c>
      <c r="C37" s="28"/>
      <c r="D37" s="11">
        <f t="shared" si="13"/>
        <v>7</v>
      </c>
      <c r="E37" s="6">
        <f t="shared" ref="E37:E43" si="18">D37/$D$34</f>
        <v>9.45945945945946E-2</v>
      </c>
      <c r="F37" s="28"/>
      <c r="G37" s="93">
        <v>3</v>
      </c>
      <c r="H37" s="92">
        <f t="shared" si="14"/>
        <v>0.14285714285714285</v>
      </c>
      <c r="I37" s="28"/>
      <c r="J37" s="93">
        <v>0</v>
      </c>
      <c r="K37" s="92">
        <f t="shared" si="15"/>
        <v>0</v>
      </c>
      <c r="L37" s="28"/>
      <c r="M37" s="93">
        <v>0</v>
      </c>
      <c r="N37" s="92">
        <f t="shared" si="16"/>
        <v>0</v>
      </c>
      <c r="O37" s="28"/>
      <c r="P37" s="93">
        <v>4</v>
      </c>
      <c r="Q37" s="92">
        <f t="shared" si="17"/>
        <v>0.18181818181818182</v>
      </c>
      <c r="R37" s="28"/>
    </row>
    <row r="38" spans="1:18" x14ac:dyDescent="0.35">
      <c r="A38" s="1"/>
      <c r="B38" s="83" t="s">
        <v>54</v>
      </c>
      <c r="C38" s="28"/>
      <c r="D38" s="12">
        <f t="shared" si="13"/>
        <v>13</v>
      </c>
      <c r="E38" s="7">
        <f t="shared" si="18"/>
        <v>0.17567567567567569</v>
      </c>
      <c r="F38" s="28"/>
      <c r="G38" s="12">
        <v>6</v>
      </c>
      <c r="H38" s="7">
        <f t="shared" si="14"/>
        <v>0.2857142857142857</v>
      </c>
      <c r="I38" s="28"/>
      <c r="J38" s="12">
        <v>0</v>
      </c>
      <c r="K38" s="7">
        <f t="shared" si="15"/>
        <v>0</v>
      </c>
      <c r="L38" s="28"/>
      <c r="M38" s="12">
        <v>1</v>
      </c>
      <c r="N38" s="7">
        <f t="shared" si="16"/>
        <v>3.7037037037037035E-2</v>
      </c>
      <c r="O38" s="28"/>
      <c r="P38" s="12">
        <v>6</v>
      </c>
      <c r="Q38" s="7">
        <f t="shared" si="17"/>
        <v>0.27272727272727271</v>
      </c>
      <c r="R38" s="28"/>
    </row>
    <row r="39" spans="1:18" x14ac:dyDescent="0.35">
      <c r="A39" s="1"/>
      <c r="B39" s="44" t="s">
        <v>53</v>
      </c>
      <c r="C39" s="28"/>
      <c r="D39" s="11">
        <f t="shared" si="13"/>
        <v>17</v>
      </c>
      <c r="E39" s="6">
        <f t="shared" si="18"/>
        <v>0.22972972972972974</v>
      </c>
      <c r="F39" s="28"/>
      <c r="G39" s="93">
        <v>6</v>
      </c>
      <c r="H39" s="92">
        <f t="shared" si="14"/>
        <v>0.2857142857142857</v>
      </c>
      <c r="I39" s="28"/>
      <c r="J39" s="93">
        <v>1</v>
      </c>
      <c r="K39" s="92">
        <f t="shared" si="15"/>
        <v>0.25</v>
      </c>
      <c r="L39" s="28"/>
      <c r="M39" s="93">
        <v>5</v>
      </c>
      <c r="N39" s="92">
        <f t="shared" si="16"/>
        <v>0.18518518518518517</v>
      </c>
      <c r="O39" s="28"/>
      <c r="P39" s="93">
        <v>5</v>
      </c>
      <c r="Q39" s="92">
        <f t="shared" si="17"/>
        <v>0.22727272727272727</v>
      </c>
      <c r="R39" s="28"/>
    </row>
    <row r="40" spans="1:18" x14ac:dyDescent="0.35">
      <c r="A40" s="1"/>
      <c r="B40" s="83" t="s">
        <v>52</v>
      </c>
      <c r="C40" s="28"/>
      <c r="D40" s="12">
        <f t="shared" si="13"/>
        <v>20</v>
      </c>
      <c r="E40" s="7">
        <f t="shared" si="18"/>
        <v>0.27027027027027029</v>
      </c>
      <c r="F40" s="28"/>
      <c r="G40" s="12">
        <v>4</v>
      </c>
      <c r="H40" s="7">
        <f t="shared" si="14"/>
        <v>0.19047619047619047</v>
      </c>
      <c r="I40" s="28"/>
      <c r="J40" s="12">
        <v>1</v>
      </c>
      <c r="K40" s="7">
        <f t="shared" si="15"/>
        <v>0.25</v>
      </c>
      <c r="L40" s="28"/>
      <c r="M40" s="12">
        <v>12</v>
      </c>
      <c r="N40" s="7">
        <f t="shared" si="16"/>
        <v>0.44444444444444442</v>
      </c>
      <c r="O40" s="28"/>
      <c r="P40" s="12">
        <v>3</v>
      </c>
      <c r="Q40" s="7">
        <f t="shared" si="17"/>
        <v>0.13636363636363635</v>
      </c>
      <c r="R40" s="28"/>
    </row>
    <row r="41" spans="1:18" x14ac:dyDescent="0.35">
      <c r="A41" s="1"/>
      <c r="B41" s="44" t="s">
        <v>51</v>
      </c>
      <c r="C41" s="28"/>
      <c r="D41" s="11">
        <f t="shared" si="13"/>
        <v>11</v>
      </c>
      <c r="E41" s="6">
        <f t="shared" si="18"/>
        <v>0.14864864864864866</v>
      </c>
      <c r="F41" s="28"/>
      <c r="G41" s="93">
        <v>2</v>
      </c>
      <c r="H41" s="92">
        <f t="shared" si="14"/>
        <v>9.5238095238095233E-2</v>
      </c>
      <c r="I41" s="28"/>
      <c r="J41" s="93">
        <v>1</v>
      </c>
      <c r="K41" s="92">
        <f t="shared" si="15"/>
        <v>0.25</v>
      </c>
      <c r="L41" s="28"/>
      <c r="M41" s="93">
        <v>6</v>
      </c>
      <c r="N41" s="92">
        <f t="shared" si="16"/>
        <v>0.22222222222222221</v>
      </c>
      <c r="O41" s="28"/>
      <c r="P41" s="93">
        <v>2</v>
      </c>
      <c r="Q41" s="92">
        <f t="shared" si="17"/>
        <v>9.0909090909090912E-2</v>
      </c>
      <c r="R41" s="28"/>
    </row>
    <row r="42" spans="1:18" x14ac:dyDescent="0.35">
      <c r="A42" s="1"/>
      <c r="B42" s="83" t="s">
        <v>50</v>
      </c>
      <c r="C42" s="28"/>
      <c r="D42" s="12">
        <f t="shared" si="13"/>
        <v>3</v>
      </c>
      <c r="E42" s="7">
        <f t="shared" si="18"/>
        <v>4.0540540540540543E-2</v>
      </c>
      <c r="F42" s="28"/>
      <c r="G42" s="12">
        <v>0</v>
      </c>
      <c r="H42" s="7">
        <f t="shared" si="14"/>
        <v>0</v>
      </c>
      <c r="I42" s="28"/>
      <c r="J42" s="12">
        <v>0</v>
      </c>
      <c r="K42" s="7">
        <f t="shared" si="15"/>
        <v>0</v>
      </c>
      <c r="L42" s="28"/>
      <c r="M42" s="12">
        <v>2</v>
      </c>
      <c r="N42" s="7">
        <f t="shared" si="16"/>
        <v>7.407407407407407E-2</v>
      </c>
      <c r="O42" s="28"/>
      <c r="P42" s="12">
        <v>1</v>
      </c>
      <c r="Q42" s="7">
        <f t="shared" si="17"/>
        <v>4.5454545454545456E-2</v>
      </c>
      <c r="R42" s="28"/>
    </row>
    <row r="43" spans="1:18" x14ac:dyDescent="0.35">
      <c r="A43" s="1"/>
      <c r="B43" s="44" t="s">
        <v>183</v>
      </c>
      <c r="C43" s="28"/>
      <c r="D43" s="11">
        <f t="shared" si="13"/>
        <v>0</v>
      </c>
      <c r="E43" s="6">
        <f t="shared" si="18"/>
        <v>0</v>
      </c>
      <c r="F43" s="28"/>
      <c r="G43" s="93">
        <v>0</v>
      </c>
      <c r="H43" s="92">
        <f t="shared" si="14"/>
        <v>0</v>
      </c>
      <c r="I43" s="28"/>
      <c r="J43" s="93">
        <v>0</v>
      </c>
      <c r="K43" s="92">
        <f t="shared" si="15"/>
        <v>0</v>
      </c>
      <c r="L43" s="28"/>
      <c r="M43" s="93">
        <v>0</v>
      </c>
      <c r="N43" s="92">
        <f t="shared" si="16"/>
        <v>0</v>
      </c>
      <c r="O43" s="28"/>
      <c r="P43" s="93">
        <v>0</v>
      </c>
      <c r="Q43" s="92">
        <f t="shared" si="17"/>
        <v>0</v>
      </c>
      <c r="R43" s="28"/>
    </row>
    <row r="44" spans="1:18" ht="10" customHeight="1" x14ac:dyDescent="0.35">
      <c r="A44" s="1"/>
      <c r="B44" s="9"/>
      <c r="C44" s="9"/>
      <c r="D44" s="8"/>
      <c r="E44" s="8"/>
      <c r="F44" s="9"/>
      <c r="G44" s="8"/>
      <c r="H44" s="8"/>
      <c r="I44" s="9"/>
      <c r="J44" s="8"/>
      <c r="K44" s="8"/>
      <c r="L44" s="9"/>
      <c r="M44" s="8"/>
      <c r="N44" s="8"/>
      <c r="O44" s="9"/>
      <c r="P44" s="8"/>
      <c r="Q44" s="8"/>
      <c r="R44" s="9"/>
    </row>
    <row r="45" spans="1:18" ht="15" customHeight="1" x14ac:dyDescent="0.35">
      <c r="A45" s="1"/>
      <c r="B45" s="65" t="s">
        <v>192</v>
      </c>
      <c r="C45" s="64"/>
      <c r="D45" s="68">
        <f>SUM(D46:D54)</f>
        <v>44</v>
      </c>
      <c r="E45" s="67">
        <f>D45/D12</f>
        <v>0.22797927461139897</v>
      </c>
      <c r="F45" s="64"/>
      <c r="G45" s="68">
        <f>SUM(G46:G54)</f>
        <v>12</v>
      </c>
      <c r="H45" s="67">
        <f>G45/G12</f>
        <v>0.21818181818181817</v>
      </c>
      <c r="I45" s="64"/>
      <c r="J45" s="68">
        <f>SUM(J46:J54)</f>
        <v>9</v>
      </c>
      <c r="K45" s="67">
        <f>J45/J12</f>
        <v>0.45</v>
      </c>
      <c r="L45" s="64"/>
      <c r="M45" s="68">
        <f>SUM(M46:M54)</f>
        <v>14</v>
      </c>
      <c r="N45" s="67">
        <f>M45/M12</f>
        <v>0.1891891891891892</v>
      </c>
      <c r="O45" s="64"/>
      <c r="P45" s="68">
        <f>SUM(P46:P54)</f>
        <v>9</v>
      </c>
      <c r="Q45" s="67">
        <f>P45/P12</f>
        <v>0.20454545454545456</v>
      </c>
      <c r="R45" s="64"/>
    </row>
    <row r="46" spans="1:18" x14ac:dyDescent="0.35">
      <c r="A46" s="1"/>
      <c r="B46" s="44" t="s">
        <v>182</v>
      </c>
      <c r="C46" s="28"/>
      <c r="D46" s="41">
        <f>SUM(G46,J46,M46, P46)</f>
        <v>3</v>
      </c>
      <c r="E46" s="6">
        <f>D46/$D$45</f>
        <v>6.8181818181818177E-2</v>
      </c>
      <c r="F46" s="28"/>
      <c r="G46" s="93">
        <v>0</v>
      </c>
      <c r="H46" s="92">
        <f>G46/$G$45</f>
        <v>0</v>
      </c>
      <c r="I46" s="28"/>
      <c r="J46" s="91">
        <v>0</v>
      </c>
      <c r="K46" s="92">
        <f>J46/$J$45</f>
        <v>0</v>
      </c>
      <c r="L46" s="28"/>
      <c r="M46" s="93">
        <v>0</v>
      </c>
      <c r="N46" s="92">
        <f>M46/$M$45</f>
        <v>0</v>
      </c>
      <c r="O46" s="28"/>
      <c r="P46" s="93">
        <v>3</v>
      </c>
      <c r="Q46" s="92">
        <f>P46/$P$45</f>
        <v>0.33333333333333331</v>
      </c>
      <c r="R46" s="28"/>
    </row>
    <row r="47" spans="1:18" x14ac:dyDescent="0.35">
      <c r="A47" s="1"/>
      <c r="B47" s="83" t="s">
        <v>56</v>
      </c>
      <c r="C47" s="28"/>
      <c r="D47" s="12">
        <f t="shared" ref="D47:D54" si="19">SUM(G47,J47,M47, P47)</f>
        <v>3</v>
      </c>
      <c r="E47" s="7">
        <f t="shared" ref="E47:E54" si="20">D47/$D$45</f>
        <v>6.8181818181818177E-2</v>
      </c>
      <c r="F47" s="28"/>
      <c r="G47" s="12">
        <v>1</v>
      </c>
      <c r="H47" s="7">
        <f t="shared" ref="H47:H54" si="21">G47/$G$45</f>
        <v>8.3333333333333329E-2</v>
      </c>
      <c r="I47" s="28"/>
      <c r="J47" s="12">
        <v>2</v>
      </c>
      <c r="K47" s="7">
        <f t="shared" ref="K47:K54" si="22">J47/$J$45</f>
        <v>0.22222222222222221</v>
      </c>
      <c r="L47" s="28"/>
      <c r="M47" s="12">
        <v>0</v>
      </c>
      <c r="N47" s="7">
        <f t="shared" ref="N47:N54" si="23">M47/$M$45</f>
        <v>0</v>
      </c>
      <c r="O47" s="28"/>
      <c r="P47" s="12">
        <v>0</v>
      </c>
      <c r="Q47" s="7">
        <f t="shared" ref="Q47:Q54" si="24">P47/$P$45</f>
        <v>0</v>
      </c>
      <c r="R47" s="28"/>
    </row>
    <row r="48" spans="1:18" x14ac:dyDescent="0.35">
      <c r="A48" s="1"/>
      <c r="B48" s="44" t="s">
        <v>55</v>
      </c>
      <c r="C48" s="28"/>
      <c r="D48" s="11">
        <f t="shared" si="19"/>
        <v>2</v>
      </c>
      <c r="E48" s="6">
        <f t="shared" si="20"/>
        <v>4.5454545454545456E-2</v>
      </c>
      <c r="F48" s="28"/>
      <c r="G48" s="93">
        <v>0</v>
      </c>
      <c r="H48" s="92">
        <f t="shared" si="21"/>
        <v>0</v>
      </c>
      <c r="I48" s="28"/>
      <c r="J48" s="93">
        <v>0</v>
      </c>
      <c r="K48" s="92">
        <f t="shared" si="22"/>
        <v>0</v>
      </c>
      <c r="L48" s="28"/>
      <c r="M48" s="93">
        <v>1</v>
      </c>
      <c r="N48" s="92">
        <f t="shared" si="23"/>
        <v>7.1428571428571425E-2</v>
      </c>
      <c r="O48" s="28"/>
      <c r="P48" s="93">
        <v>1</v>
      </c>
      <c r="Q48" s="92">
        <f t="shared" si="24"/>
        <v>0.1111111111111111</v>
      </c>
      <c r="R48" s="28"/>
    </row>
    <row r="49" spans="1:18" x14ac:dyDescent="0.35">
      <c r="A49" s="1"/>
      <c r="B49" s="83" t="s">
        <v>54</v>
      </c>
      <c r="C49" s="28"/>
      <c r="D49" s="12">
        <f t="shared" si="19"/>
        <v>8</v>
      </c>
      <c r="E49" s="7">
        <f t="shared" si="20"/>
        <v>0.18181818181818182</v>
      </c>
      <c r="F49" s="28"/>
      <c r="G49" s="12">
        <v>3</v>
      </c>
      <c r="H49" s="7">
        <f t="shared" si="21"/>
        <v>0.25</v>
      </c>
      <c r="I49" s="28"/>
      <c r="J49" s="12">
        <v>3</v>
      </c>
      <c r="K49" s="7">
        <f t="shared" si="22"/>
        <v>0.33333333333333331</v>
      </c>
      <c r="L49" s="28"/>
      <c r="M49" s="12">
        <v>1</v>
      </c>
      <c r="N49" s="7">
        <f t="shared" si="23"/>
        <v>7.1428571428571425E-2</v>
      </c>
      <c r="O49" s="28"/>
      <c r="P49" s="12">
        <v>1</v>
      </c>
      <c r="Q49" s="7">
        <f t="shared" si="24"/>
        <v>0.1111111111111111</v>
      </c>
      <c r="R49" s="28"/>
    </row>
    <row r="50" spans="1:18" x14ac:dyDescent="0.35">
      <c r="A50" s="1"/>
      <c r="B50" s="44" t="s">
        <v>53</v>
      </c>
      <c r="C50" s="28"/>
      <c r="D50" s="11">
        <f t="shared" si="19"/>
        <v>8</v>
      </c>
      <c r="E50" s="6">
        <f t="shared" si="20"/>
        <v>0.18181818181818182</v>
      </c>
      <c r="F50" s="28"/>
      <c r="G50" s="93">
        <v>3</v>
      </c>
      <c r="H50" s="92">
        <f t="shared" si="21"/>
        <v>0.25</v>
      </c>
      <c r="I50" s="28"/>
      <c r="J50" s="93">
        <v>2</v>
      </c>
      <c r="K50" s="92">
        <f t="shared" si="22"/>
        <v>0.22222222222222221</v>
      </c>
      <c r="L50" s="28"/>
      <c r="M50" s="93">
        <v>2</v>
      </c>
      <c r="N50" s="92">
        <f t="shared" si="23"/>
        <v>0.14285714285714285</v>
      </c>
      <c r="O50" s="28"/>
      <c r="P50" s="93">
        <v>1</v>
      </c>
      <c r="Q50" s="92">
        <f t="shared" si="24"/>
        <v>0.1111111111111111</v>
      </c>
      <c r="R50" s="28"/>
    </row>
    <row r="51" spans="1:18" x14ac:dyDescent="0.35">
      <c r="A51" s="1"/>
      <c r="B51" s="83" t="s">
        <v>52</v>
      </c>
      <c r="C51" s="28"/>
      <c r="D51" s="12">
        <f t="shared" si="19"/>
        <v>14</v>
      </c>
      <c r="E51" s="7">
        <f t="shared" si="20"/>
        <v>0.31818181818181818</v>
      </c>
      <c r="F51" s="28"/>
      <c r="G51" s="12">
        <v>3</v>
      </c>
      <c r="H51" s="7">
        <f t="shared" si="21"/>
        <v>0.25</v>
      </c>
      <c r="I51" s="28"/>
      <c r="J51" s="12">
        <v>1</v>
      </c>
      <c r="K51" s="7">
        <f t="shared" si="22"/>
        <v>0.1111111111111111</v>
      </c>
      <c r="L51" s="28"/>
      <c r="M51" s="12">
        <v>7</v>
      </c>
      <c r="N51" s="7">
        <f t="shared" si="23"/>
        <v>0.5</v>
      </c>
      <c r="O51" s="28"/>
      <c r="P51" s="12">
        <v>3</v>
      </c>
      <c r="Q51" s="7">
        <f t="shared" si="24"/>
        <v>0.33333333333333331</v>
      </c>
      <c r="R51" s="28"/>
    </row>
    <row r="52" spans="1:18" x14ac:dyDescent="0.35">
      <c r="A52" s="1"/>
      <c r="B52" s="44" t="s">
        <v>51</v>
      </c>
      <c r="C52" s="28"/>
      <c r="D52" s="11">
        <f t="shared" si="19"/>
        <v>6</v>
      </c>
      <c r="E52" s="6">
        <f t="shared" si="20"/>
        <v>0.13636363636363635</v>
      </c>
      <c r="F52" s="28"/>
      <c r="G52" s="93">
        <v>2</v>
      </c>
      <c r="H52" s="92">
        <f t="shared" si="21"/>
        <v>0.16666666666666666</v>
      </c>
      <c r="I52" s="28"/>
      <c r="J52" s="93">
        <v>1</v>
      </c>
      <c r="K52" s="92">
        <f t="shared" si="22"/>
        <v>0.1111111111111111</v>
      </c>
      <c r="L52" s="28"/>
      <c r="M52" s="93">
        <v>3</v>
      </c>
      <c r="N52" s="92">
        <f t="shared" si="23"/>
        <v>0.21428571428571427</v>
      </c>
      <c r="O52" s="28"/>
      <c r="P52" s="93">
        <v>0</v>
      </c>
      <c r="Q52" s="92">
        <f t="shared" si="24"/>
        <v>0</v>
      </c>
      <c r="R52" s="28"/>
    </row>
    <row r="53" spans="1:18" x14ac:dyDescent="0.35">
      <c r="A53" s="1"/>
      <c r="B53" s="83" t="s">
        <v>50</v>
      </c>
      <c r="C53" s="28"/>
      <c r="D53" s="12">
        <f t="shared" si="19"/>
        <v>0</v>
      </c>
      <c r="E53" s="7">
        <f t="shared" si="20"/>
        <v>0</v>
      </c>
      <c r="F53" s="28"/>
      <c r="G53" s="12">
        <v>0</v>
      </c>
      <c r="H53" s="7">
        <f t="shared" si="21"/>
        <v>0</v>
      </c>
      <c r="I53" s="28"/>
      <c r="J53" s="12">
        <v>0</v>
      </c>
      <c r="K53" s="7">
        <f t="shared" si="22"/>
        <v>0</v>
      </c>
      <c r="L53" s="28"/>
      <c r="M53" s="12">
        <v>0</v>
      </c>
      <c r="N53" s="7">
        <f t="shared" si="23"/>
        <v>0</v>
      </c>
      <c r="O53" s="28"/>
      <c r="P53" s="12">
        <v>0</v>
      </c>
      <c r="Q53" s="7">
        <f t="shared" si="24"/>
        <v>0</v>
      </c>
      <c r="R53" s="28"/>
    </row>
    <row r="54" spans="1:18" x14ac:dyDescent="0.35">
      <c r="A54" s="1"/>
      <c r="B54" s="44" t="s">
        <v>183</v>
      </c>
      <c r="C54" s="28"/>
      <c r="D54" s="11">
        <f t="shared" si="19"/>
        <v>0</v>
      </c>
      <c r="E54" s="6">
        <f t="shared" si="20"/>
        <v>0</v>
      </c>
      <c r="F54" s="28"/>
      <c r="G54" s="93">
        <v>0</v>
      </c>
      <c r="H54" s="92">
        <f t="shared" si="21"/>
        <v>0</v>
      </c>
      <c r="I54" s="28"/>
      <c r="J54" s="93">
        <v>0</v>
      </c>
      <c r="K54" s="92">
        <f t="shared" si="22"/>
        <v>0</v>
      </c>
      <c r="L54" s="28"/>
      <c r="M54" s="93">
        <v>0</v>
      </c>
      <c r="N54" s="92">
        <f t="shared" si="23"/>
        <v>0</v>
      </c>
      <c r="O54" s="28"/>
      <c r="P54" s="93">
        <v>0</v>
      </c>
      <c r="Q54" s="92">
        <f t="shared" si="24"/>
        <v>0</v>
      </c>
      <c r="R54" s="28"/>
    </row>
    <row r="55" spans="1:18" ht="10" customHeight="1" x14ac:dyDescent="0.35">
      <c r="A55" s="1"/>
      <c r="B55" s="9"/>
      <c r="C55" s="9"/>
      <c r="D55" s="8"/>
      <c r="E55" s="8"/>
      <c r="F55" s="9"/>
      <c r="G55" s="8"/>
      <c r="H55" s="8"/>
      <c r="I55" s="9"/>
      <c r="J55" s="8"/>
      <c r="K55" s="8"/>
      <c r="L55" s="9"/>
      <c r="M55" s="8"/>
      <c r="N55" s="8"/>
      <c r="O55" s="9"/>
      <c r="P55" s="8"/>
      <c r="Q55" s="8"/>
      <c r="R55" s="9"/>
    </row>
    <row r="56" spans="1:18" ht="15" customHeight="1" x14ac:dyDescent="0.35">
      <c r="A56" s="1"/>
      <c r="B56" s="65" t="s">
        <v>191</v>
      </c>
      <c r="C56" s="64"/>
      <c r="D56" s="68">
        <f>SUM(D57:D65)</f>
        <v>8</v>
      </c>
      <c r="E56" s="67">
        <f>D56/D12</f>
        <v>4.145077720207254E-2</v>
      </c>
      <c r="F56" s="64"/>
      <c r="G56" s="68">
        <f>SUM(G57:G65)</f>
        <v>2</v>
      </c>
      <c r="H56" s="67">
        <f>G56/G12</f>
        <v>3.6363636363636362E-2</v>
      </c>
      <c r="I56" s="64"/>
      <c r="J56" s="68">
        <f>SUM(J57:J65)</f>
        <v>0</v>
      </c>
      <c r="K56" s="67">
        <f>J56/J12</f>
        <v>0</v>
      </c>
      <c r="L56" s="64"/>
      <c r="M56" s="68">
        <f>SUM(M57:M65)</f>
        <v>5</v>
      </c>
      <c r="N56" s="67">
        <f>M56/M12</f>
        <v>6.7567567567567571E-2</v>
      </c>
      <c r="O56" s="64"/>
      <c r="P56" s="68">
        <f>SUM(P57:P65)</f>
        <v>1</v>
      </c>
      <c r="Q56" s="67">
        <f>P56/P12</f>
        <v>2.2727272727272728E-2</v>
      </c>
      <c r="R56" s="64"/>
    </row>
    <row r="57" spans="1:18" x14ac:dyDescent="0.35">
      <c r="A57" s="1"/>
      <c r="B57" s="44" t="s">
        <v>182</v>
      </c>
      <c r="C57" s="28"/>
      <c r="D57" s="41">
        <f>SUM(G57,J57,M57, P57)</f>
        <v>0</v>
      </c>
      <c r="E57" s="6">
        <f>D57/$D$56</f>
        <v>0</v>
      </c>
      <c r="F57" s="28"/>
      <c r="G57" s="93">
        <v>0</v>
      </c>
      <c r="H57" s="92">
        <f>G57/$G$56</f>
        <v>0</v>
      </c>
      <c r="I57" s="28"/>
      <c r="J57" s="93">
        <v>0</v>
      </c>
      <c r="K57" s="92">
        <f>IFERROR(J57/$P$56, "0.0%")</f>
        <v>0</v>
      </c>
      <c r="L57" s="28"/>
      <c r="M57" s="93">
        <v>0</v>
      </c>
      <c r="N57" s="92">
        <f>IFERROR(M57/$M$56, "0.0%")</f>
        <v>0</v>
      </c>
      <c r="O57" s="28"/>
      <c r="P57" s="93">
        <v>0</v>
      </c>
      <c r="Q57" s="92">
        <f>IFERROR(P57/$P$56, "0.0%")</f>
        <v>0</v>
      </c>
      <c r="R57" s="28"/>
    </row>
    <row r="58" spans="1:18" x14ac:dyDescent="0.35">
      <c r="A58" s="1"/>
      <c r="B58" s="83" t="s">
        <v>56</v>
      </c>
      <c r="C58" s="28"/>
      <c r="D58" s="12">
        <f t="shared" ref="D58:D65" si="25">SUM(G58,J58,M58, P58)</f>
        <v>0</v>
      </c>
      <c r="E58" s="7">
        <f t="shared" ref="E58:E65" si="26">D58/$D$56</f>
        <v>0</v>
      </c>
      <c r="F58" s="28"/>
      <c r="G58" s="12">
        <v>0</v>
      </c>
      <c r="H58" s="7">
        <f t="shared" ref="H58:H65" si="27">G58/$G$56</f>
        <v>0</v>
      </c>
      <c r="I58" s="28"/>
      <c r="J58" s="12">
        <v>0</v>
      </c>
      <c r="K58" s="7">
        <v>0</v>
      </c>
      <c r="L58" s="28"/>
      <c r="M58" s="12">
        <v>0</v>
      </c>
      <c r="N58" s="7">
        <f t="shared" ref="N58:N65" si="28">IFERROR(M58/$M$56, "0.0%")</f>
        <v>0</v>
      </c>
      <c r="O58" s="28"/>
      <c r="P58" s="12">
        <v>0</v>
      </c>
      <c r="Q58" s="7">
        <v>0</v>
      </c>
      <c r="R58" s="28"/>
    </row>
    <row r="59" spans="1:18" x14ac:dyDescent="0.35">
      <c r="A59" s="1"/>
      <c r="B59" s="44" t="s">
        <v>55</v>
      </c>
      <c r="C59" s="28"/>
      <c r="D59" s="11">
        <f t="shared" si="25"/>
        <v>1</v>
      </c>
      <c r="E59" s="6">
        <f t="shared" si="26"/>
        <v>0.125</v>
      </c>
      <c r="F59" s="28"/>
      <c r="G59" s="93">
        <v>0</v>
      </c>
      <c r="H59" s="92">
        <f t="shared" si="27"/>
        <v>0</v>
      </c>
      <c r="I59" s="28"/>
      <c r="J59" s="93">
        <v>0</v>
      </c>
      <c r="K59" s="92">
        <v>0</v>
      </c>
      <c r="L59" s="28"/>
      <c r="M59" s="93">
        <v>0</v>
      </c>
      <c r="N59" s="92">
        <f t="shared" si="28"/>
        <v>0</v>
      </c>
      <c r="O59" s="28"/>
      <c r="P59" s="93">
        <v>1</v>
      </c>
      <c r="Q59" s="92">
        <v>1</v>
      </c>
      <c r="R59" s="28"/>
    </row>
    <row r="60" spans="1:18" x14ac:dyDescent="0.35">
      <c r="A60" s="1"/>
      <c r="B60" s="83" t="s">
        <v>54</v>
      </c>
      <c r="C60" s="28"/>
      <c r="D60" s="12">
        <f t="shared" si="25"/>
        <v>2</v>
      </c>
      <c r="E60" s="7">
        <f t="shared" si="26"/>
        <v>0.25</v>
      </c>
      <c r="F60" s="28"/>
      <c r="G60" s="12">
        <v>1</v>
      </c>
      <c r="H60" s="7">
        <f t="shared" si="27"/>
        <v>0.5</v>
      </c>
      <c r="I60" s="28"/>
      <c r="J60" s="12">
        <v>0</v>
      </c>
      <c r="K60" s="7">
        <v>0</v>
      </c>
      <c r="L60" s="28"/>
      <c r="M60" s="12">
        <v>1</v>
      </c>
      <c r="N60" s="7">
        <f t="shared" si="28"/>
        <v>0.2</v>
      </c>
      <c r="O60" s="28"/>
      <c r="P60" s="12">
        <v>0</v>
      </c>
      <c r="Q60" s="7">
        <v>0</v>
      </c>
      <c r="R60" s="28"/>
    </row>
    <row r="61" spans="1:18" x14ac:dyDescent="0.35">
      <c r="A61" s="1"/>
      <c r="B61" s="44" t="s">
        <v>53</v>
      </c>
      <c r="C61" s="28"/>
      <c r="D61" s="11">
        <f t="shared" si="25"/>
        <v>0</v>
      </c>
      <c r="E61" s="6">
        <f t="shared" si="26"/>
        <v>0</v>
      </c>
      <c r="F61" s="28"/>
      <c r="G61" s="93">
        <v>0</v>
      </c>
      <c r="H61" s="92">
        <f t="shared" si="27"/>
        <v>0</v>
      </c>
      <c r="I61" s="28"/>
      <c r="J61" s="93">
        <v>0</v>
      </c>
      <c r="K61" s="92">
        <v>0</v>
      </c>
      <c r="L61" s="28"/>
      <c r="M61" s="93">
        <v>0</v>
      </c>
      <c r="N61" s="92">
        <f t="shared" si="28"/>
        <v>0</v>
      </c>
      <c r="O61" s="28"/>
      <c r="P61" s="93">
        <v>0</v>
      </c>
      <c r="Q61" s="92">
        <v>0</v>
      </c>
      <c r="R61" s="28"/>
    </row>
    <row r="62" spans="1:18" x14ac:dyDescent="0.35">
      <c r="A62" s="1"/>
      <c r="B62" s="83" t="s">
        <v>52</v>
      </c>
      <c r="C62" s="28"/>
      <c r="D62" s="12">
        <f t="shared" si="25"/>
        <v>5</v>
      </c>
      <c r="E62" s="7">
        <f t="shared" si="26"/>
        <v>0.625</v>
      </c>
      <c r="F62" s="28"/>
      <c r="G62" s="12">
        <v>1</v>
      </c>
      <c r="H62" s="7">
        <f t="shared" si="27"/>
        <v>0.5</v>
      </c>
      <c r="I62" s="28"/>
      <c r="J62" s="12">
        <v>0</v>
      </c>
      <c r="K62" s="7">
        <v>0</v>
      </c>
      <c r="L62" s="28"/>
      <c r="M62" s="12">
        <v>4</v>
      </c>
      <c r="N62" s="7">
        <f t="shared" si="28"/>
        <v>0.8</v>
      </c>
      <c r="O62" s="28"/>
      <c r="P62" s="12">
        <v>0</v>
      </c>
      <c r="Q62" s="7">
        <v>0</v>
      </c>
      <c r="R62" s="28"/>
    </row>
    <row r="63" spans="1:18" x14ac:dyDescent="0.35">
      <c r="A63" s="1"/>
      <c r="B63" s="44" t="s">
        <v>51</v>
      </c>
      <c r="C63" s="28"/>
      <c r="D63" s="11">
        <f t="shared" si="25"/>
        <v>0</v>
      </c>
      <c r="E63" s="6">
        <f t="shared" si="26"/>
        <v>0</v>
      </c>
      <c r="F63" s="28"/>
      <c r="G63" s="93">
        <v>0</v>
      </c>
      <c r="H63" s="92">
        <f t="shared" si="27"/>
        <v>0</v>
      </c>
      <c r="I63" s="28"/>
      <c r="J63" s="93">
        <v>0</v>
      </c>
      <c r="K63" s="92">
        <v>0</v>
      </c>
      <c r="L63" s="28"/>
      <c r="M63" s="93">
        <v>0</v>
      </c>
      <c r="N63" s="92">
        <f t="shared" si="28"/>
        <v>0</v>
      </c>
      <c r="O63" s="28"/>
      <c r="P63" s="93">
        <v>0</v>
      </c>
      <c r="Q63" s="92">
        <v>0</v>
      </c>
      <c r="R63" s="28"/>
    </row>
    <row r="64" spans="1:18" x14ac:dyDescent="0.35">
      <c r="A64" s="1"/>
      <c r="B64" s="83" t="s">
        <v>50</v>
      </c>
      <c r="C64" s="28"/>
      <c r="D64" s="12">
        <f t="shared" si="25"/>
        <v>0</v>
      </c>
      <c r="E64" s="7">
        <f t="shared" si="26"/>
        <v>0</v>
      </c>
      <c r="F64" s="28"/>
      <c r="G64" s="12">
        <v>0</v>
      </c>
      <c r="H64" s="7">
        <f t="shared" si="27"/>
        <v>0</v>
      </c>
      <c r="I64" s="28"/>
      <c r="J64" s="12">
        <v>0</v>
      </c>
      <c r="K64" s="7">
        <v>0</v>
      </c>
      <c r="L64" s="28"/>
      <c r="M64" s="12">
        <v>0</v>
      </c>
      <c r="N64" s="7">
        <f t="shared" si="28"/>
        <v>0</v>
      </c>
      <c r="O64" s="28"/>
      <c r="P64" s="12">
        <v>0</v>
      </c>
      <c r="Q64" s="7">
        <v>0</v>
      </c>
      <c r="R64" s="28"/>
    </row>
    <row r="65" spans="1:18" x14ac:dyDescent="0.35">
      <c r="A65" s="1"/>
      <c r="B65" s="44" t="s">
        <v>183</v>
      </c>
      <c r="C65" s="28"/>
      <c r="D65" s="11">
        <f t="shared" si="25"/>
        <v>0</v>
      </c>
      <c r="E65" s="6">
        <f t="shared" si="26"/>
        <v>0</v>
      </c>
      <c r="F65" s="28"/>
      <c r="G65" s="93">
        <v>0</v>
      </c>
      <c r="H65" s="92">
        <f t="shared" si="27"/>
        <v>0</v>
      </c>
      <c r="I65" s="28"/>
      <c r="J65" s="93">
        <v>0</v>
      </c>
      <c r="K65" s="92">
        <v>0</v>
      </c>
      <c r="L65" s="28"/>
      <c r="M65" s="93">
        <v>0</v>
      </c>
      <c r="N65" s="92">
        <f t="shared" si="28"/>
        <v>0</v>
      </c>
      <c r="O65" s="28"/>
      <c r="P65" s="93">
        <v>0</v>
      </c>
      <c r="Q65" s="92">
        <v>0</v>
      </c>
      <c r="R65" s="28"/>
    </row>
    <row r="66" spans="1:18" ht="10" customHeight="1" x14ac:dyDescent="0.35">
      <c r="A66" s="1"/>
      <c r="B66" s="9"/>
      <c r="C66" s="9"/>
      <c r="D66" s="8"/>
      <c r="E66" s="8"/>
      <c r="F66" s="9"/>
      <c r="G66" s="8"/>
      <c r="H66" s="8"/>
      <c r="I66" s="9"/>
      <c r="J66" s="8"/>
      <c r="K66" s="8"/>
      <c r="L66" s="9"/>
      <c r="M66" s="8"/>
      <c r="N66" s="8"/>
      <c r="O66" s="9"/>
      <c r="P66" s="8"/>
      <c r="Q66" s="8"/>
      <c r="R66" s="9"/>
    </row>
    <row r="67" spans="1:18" ht="15" customHeight="1" x14ac:dyDescent="0.35">
      <c r="A67" s="1"/>
      <c r="B67" s="65" t="s">
        <v>189</v>
      </c>
      <c r="C67" s="64"/>
      <c r="D67" s="68">
        <f>SUM(D68:D76)</f>
        <v>65</v>
      </c>
      <c r="E67" s="67">
        <f>D67/D12</f>
        <v>0.33678756476683935</v>
      </c>
      <c r="F67" s="64"/>
      <c r="G67" s="68">
        <f>SUM(G68:G76)</f>
        <v>18</v>
      </c>
      <c r="H67" s="67">
        <f>G67/G12</f>
        <v>0.32727272727272727</v>
      </c>
      <c r="I67" s="64"/>
      <c r="J67" s="68">
        <f>SUM(J68:J76)</f>
        <v>7</v>
      </c>
      <c r="K67" s="67">
        <f>J67/J12</f>
        <v>0.35</v>
      </c>
      <c r="L67" s="64"/>
      <c r="M67" s="68">
        <f>SUM(M68:M76)</f>
        <v>28</v>
      </c>
      <c r="N67" s="67">
        <f>M67/M12</f>
        <v>0.3783783783783784</v>
      </c>
      <c r="O67" s="64"/>
      <c r="P67" s="68">
        <f>SUM(P68:P76)</f>
        <v>12</v>
      </c>
      <c r="Q67" s="67">
        <f>P67/P12</f>
        <v>0.27272727272727271</v>
      </c>
      <c r="R67" s="64"/>
    </row>
    <row r="68" spans="1:18" x14ac:dyDescent="0.35">
      <c r="A68" s="1"/>
      <c r="B68" s="44" t="s">
        <v>182</v>
      </c>
      <c r="C68" s="28"/>
      <c r="D68" s="41">
        <f>SUM(G68,J68,M68, P68)</f>
        <v>1</v>
      </c>
      <c r="E68" s="6">
        <f>D68/$D$67</f>
        <v>1.5384615384615385E-2</v>
      </c>
      <c r="F68" s="28"/>
      <c r="G68" s="93">
        <v>0</v>
      </c>
      <c r="H68" s="92">
        <f>G68/$G$67</f>
        <v>0</v>
      </c>
      <c r="I68" s="28"/>
      <c r="J68" s="91">
        <v>0</v>
      </c>
      <c r="K68" s="92">
        <f>J68/$J$67</f>
        <v>0</v>
      </c>
      <c r="L68" s="28"/>
      <c r="M68" s="93">
        <v>0</v>
      </c>
      <c r="N68" s="92">
        <f>M68/$M$67</f>
        <v>0</v>
      </c>
      <c r="O68" s="28"/>
      <c r="P68" s="93">
        <v>1</v>
      </c>
      <c r="Q68" s="92">
        <f>P68/$P$67</f>
        <v>8.3333333333333329E-2</v>
      </c>
      <c r="R68" s="28"/>
    </row>
    <row r="69" spans="1:18" x14ac:dyDescent="0.35">
      <c r="A69" s="1"/>
      <c r="B69" s="83" t="s">
        <v>56</v>
      </c>
      <c r="C69" s="28"/>
      <c r="D69" s="12">
        <f t="shared" ref="D69:D76" si="29">SUM(G69,J69,M69, P69)</f>
        <v>1</v>
      </c>
      <c r="E69" s="7">
        <f t="shared" ref="E69:E76" si="30">D69/$D$67</f>
        <v>1.5384615384615385E-2</v>
      </c>
      <c r="F69" s="28"/>
      <c r="G69" s="12">
        <v>0</v>
      </c>
      <c r="H69" s="7">
        <f t="shared" ref="H69:H76" si="31">G69/$G$67</f>
        <v>0</v>
      </c>
      <c r="I69" s="28"/>
      <c r="J69" s="12">
        <v>1</v>
      </c>
      <c r="K69" s="7">
        <f t="shared" ref="K69:K76" si="32">J69/$J$67</f>
        <v>0.14285714285714285</v>
      </c>
      <c r="L69" s="28"/>
      <c r="M69" s="12">
        <v>0</v>
      </c>
      <c r="N69" s="7">
        <f t="shared" ref="N69:N76" si="33">M69/$M$67</f>
        <v>0</v>
      </c>
      <c r="O69" s="28"/>
      <c r="P69" s="12">
        <v>0</v>
      </c>
      <c r="Q69" s="7">
        <f t="shared" ref="Q69:Q76" si="34">P69/$P$67</f>
        <v>0</v>
      </c>
      <c r="R69" s="28"/>
    </row>
    <row r="70" spans="1:18" x14ac:dyDescent="0.35">
      <c r="A70" s="1"/>
      <c r="B70" s="44" t="s">
        <v>55</v>
      </c>
      <c r="C70" s="28"/>
      <c r="D70" s="11">
        <f t="shared" si="29"/>
        <v>12</v>
      </c>
      <c r="E70" s="6">
        <f t="shared" si="30"/>
        <v>0.18461538461538463</v>
      </c>
      <c r="F70" s="28"/>
      <c r="G70" s="93">
        <v>2</v>
      </c>
      <c r="H70" s="92">
        <f t="shared" si="31"/>
        <v>0.1111111111111111</v>
      </c>
      <c r="I70" s="28"/>
      <c r="J70" s="93">
        <v>2</v>
      </c>
      <c r="K70" s="92">
        <f t="shared" si="32"/>
        <v>0.2857142857142857</v>
      </c>
      <c r="L70" s="28"/>
      <c r="M70" s="93">
        <v>2</v>
      </c>
      <c r="N70" s="92">
        <f t="shared" si="33"/>
        <v>7.1428571428571425E-2</v>
      </c>
      <c r="O70" s="28"/>
      <c r="P70" s="93">
        <v>6</v>
      </c>
      <c r="Q70" s="92">
        <f t="shared" si="34"/>
        <v>0.5</v>
      </c>
      <c r="R70" s="28"/>
    </row>
    <row r="71" spans="1:18" x14ac:dyDescent="0.35">
      <c r="A71" s="1"/>
      <c r="B71" s="83" t="s">
        <v>54</v>
      </c>
      <c r="C71" s="28"/>
      <c r="D71" s="12">
        <f t="shared" si="29"/>
        <v>10</v>
      </c>
      <c r="E71" s="7">
        <f t="shared" si="30"/>
        <v>0.15384615384615385</v>
      </c>
      <c r="F71" s="28"/>
      <c r="G71" s="12">
        <v>5</v>
      </c>
      <c r="H71" s="7">
        <f t="shared" si="31"/>
        <v>0.27777777777777779</v>
      </c>
      <c r="I71" s="28"/>
      <c r="J71" s="12">
        <v>1</v>
      </c>
      <c r="K71" s="7">
        <f t="shared" si="32"/>
        <v>0.14285714285714285</v>
      </c>
      <c r="L71" s="28"/>
      <c r="M71" s="12">
        <v>3</v>
      </c>
      <c r="N71" s="7">
        <f t="shared" si="33"/>
        <v>0.10714285714285714</v>
      </c>
      <c r="O71" s="28"/>
      <c r="P71" s="12">
        <v>1</v>
      </c>
      <c r="Q71" s="7">
        <f t="shared" si="34"/>
        <v>8.3333333333333329E-2</v>
      </c>
      <c r="R71" s="28"/>
    </row>
    <row r="72" spans="1:18" x14ac:dyDescent="0.35">
      <c r="A72" s="1"/>
      <c r="B72" s="44" t="s">
        <v>53</v>
      </c>
      <c r="C72" s="28"/>
      <c r="D72" s="11">
        <f t="shared" si="29"/>
        <v>23</v>
      </c>
      <c r="E72" s="6">
        <f t="shared" si="30"/>
        <v>0.35384615384615387</v>
      </c>
      <c r="F72" s="28"/>
      <c r="G72" s="93">
        <v>7</v>
      </c>
      <c r="H72" s="92">
        <f t="shared" si="31"/>
        <v>0.3888888888888889</v>
      </c>
      <c r="I72" s="28"/>
      <c r="J72" s="93">
        <v>1</v>
      </c>
      <c r="K72" s="92">
        <f t="shared" si="32"/>
        <v>0.14285714285714285</v>
      </c>
      <c r="L72" s="28"/>
      <c r="M72" s="93">
        <v>12</v>
      </c>
      <c r="N72" s="92">
        <f t="shared" si="33"/>
        <v>0.42857142857142855</v>
      </c>
      <c r="O72" s="28"/>
      <c r="P72" s="93">
        <v>3</v>
      </c>
      <c r="Q72" s="92">
        <f t="shared" si="34"/>
        <v>0.25</v>
      </c>
      <c r="R72" s="28"/>
    </row>
    <row r="73" spans="1:18" x14ac:dyDescent="0.35">
      <c r="A73" s="1"/>
      <c r="B73" s="83" t="s">
        <v>52</v>
      </c>
      <c r="C73" s="28"/>
      <c r="D73" s="12">
        <f t="shared" si="29"/>
        <v>14</v>
      </c>
      <c r="E73" s="7">
        <f t="shared" si="30"/>
        <v>0.2153846153846154</v>
      </c>
      <c r="F73" s="28"/>
      <c r="G73" s="12">
        <v>4</v>
      </c>
      <c r="H73" s="7">
        <f t="shared" si="31"/>
        <v>0.22222222222222221</v>
      </c>
      <c r="I73" s="28"/>
      <c r="J73" s="12">
        <v>2</v>
      </c>
      <c r="K73" s="7">
        <f t="shared" si="32"/>
        <v>0.2857142857142857</v>
      </c>
      <c r="L73" s="28"/>
      <c r="M73" s="12">
        <v>7</v>
      </c>
      <c r="N73" s="7">
        <f t="shared" si="33"/>
        <v>0.25</v>
      </c>
      <c r="O73" s="28"/>
      <c r="P73" s="12">
        <v>1</v>
      </c>
      <c r="Q73" s="7">
        <f t="shared" si="34"/>
        <v>8.3333333333333329E-2</v>
      </c>
      <c r="R73" s="28"/>
    </row>
    <row r="74" spans="1:18" x14ac:dyDescent="0.35">
      <c r="A74" s="1"/>
      <c r="B74" s="44" t="s">
        <v>51</v>
      </c>
      <c r="C74" s="28"/>
      <c r="D74" s="11">
        <f t="shared" si="29"/>
        <v>4</v>
      </c>
      <c r="E74" s="6">
        <f t="shared" si="30"/>
        <v>6.1538461538461542E-2</v>
      </c>
      <c r="F74" s="28"/>
      <c r="G74" s="93">
        <v>0</v>
      </c>
      <c r="H74" s="92">
        <f t="shared" si="31"/>
        <v>0</v>
      </c>
      <c r="I74" s="28"/>
      <c r="J74" s="93">
        <v>0</v>
      </c>
      <c r="K74" s="92">
        <f t="shared" si="32"/>
        <v>0</v>
      </c>
      <c r="L74" s="28"/>
      <c r="M74" s="93">
        <v>4</v>
      </c>
      <c r="N74" s="92">
        <f t="shared" si="33"/>
        <v>0.14285714285714285</v>
      </c>
      <c r="O74" s="28"/>
      <c r="P74" s="93">
        <v>0</v>
      </c>
      <c r="Q74" s="92">
        <f t="shared" si="34"/>
        <v>0</v>
      </c>
      <c r="R74" s="28"/>
    </row>
    <row r="75" spans="1:18" x14ac:dyDescent="0.35">
      <c r="A75" s="1"/>
      <c r="B75" s="83" t="s">
        <v>50</v>
      </c>
      <c r="C75" s="28"/>
      <c r="D75" s="12">
        <f t="shared" si="29"/>
        <v>0</v>
      </c>
      <c r="E75" s="7">
        <f t="shared" si="30"/>
        <v>0</v>
      </c>
      <c r="F75" s="28"/>
      <c r="G75" s="12">
        <v>0</v>
      </c>
      <c r="H75" s="7">
        <f t="shared" si="31"/>
        <v>0</v>
      </c>
      <c r="I75" s="28"/>
      <c r="J75" s="12">
        <v>0</v>
      </c>
      <c r="K75" s="7">
        <f t="shared" si="32"/>
        <v>0</v>
      </c>
      <c r="L75" s="28"/>
      <c r="M75" s="12">
        <v>0</v>
      </c>
      <c r="N75" s="7">
        <f t="shared" si="33"/>
        <v>0</v>
      </c>
      <c r="O75" s="28"/>
      <c r="P75" s="12">
        <v>0</v>
      </c>
      <c r="Q75" s="7">
        <f t="shared" si="34"/>
        <v>0</v>
      </c>
      <c r="R75" s="28"/>
    </row>
    <row r="76" spans="1:18" ht="15" thickBot="1" x14ac:dyDescent="0.4">
      <c r="A76" s="1"/>
      <c r="B76" s="63" t="s">
        <v>183</v>
      </c>
      <c r="C76" s="28"/>
      <c r="D76" s="45">
        <f t="shared" si="29"/>
        <v>0</v>
      </c>
      <c r="E76" s="19">
        <f t="shared" si="30"/>
        <v>0</v>
      </c>
      <c r="F76" s="28"/>
      <c r="G76" s="94">
        <v>0</v>
      </c>
      <c r="H76" s="95">
        <f t="shared" si="31"/>
        <v>0</v>
      </c>
      <c r="I76" s="28"/>
      <c r="J76" s="94">
        <v>0</v>
      </c>
      <c r="K76" s="95">
        <f t="shared" si="32"/>
        <v>0</v>
      </c>
      <c r="L76" s="28"/>
      <c r="M76" s="94">
        <v>0</v>
      </c>
      <c r="N76" s="95">
        <f t="shared" si="33"/>
        <v>0</v>
      </c>
      <c r="O76" s="28"/>
      <c r="P76" s="94">
        <v>0</v>
      </c>
      <c r="Q76" s="95">
        <f t="shared" si="34"/>
        <v>0</v>
      </c>
      <c r="R76" s="28"/>
    </row>
    <row r="77" spans="1:18" s="1" customFormat="1" ht="12" customHeight="1" thickTop="1" x14ac:dyDescent="0.25">
      <c r="D77" s="79"/>
      <c r="F77" s="79"/>
      <c r="H77" s="79"/>
      <c r="I77" s="80"/>
      <c r="J77" s="80"/>
      <c r="K77" s="79"/>
      <c r="L77" s="79"/>
      <c r="M77" s="80"/>
      <c r="N77" s="80"/>
      <c r="O77" s="79"/>
      <c r="P77" s="80"/>
      <c r="Q77" s="80"/>
      <c r="R77" s="79"/>
    </row>
    <row r="78" spans="1:18" s="1" customFormat="1" ht="24" customHeight="1" x14ac:dyDescent="0.25">
      <c r="B78" s="471" t="s">
        <v>203</v>
      </c>
      <c r="C78" s="471"/>
      <c r="D78" s="471"/>
      <c r="E78" s="471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</row>
    <row r="79" spans="1:18" s="1" customFormat="1" ht="12" customHeight="1" x14ac:dyDescent="0.25">
      <c r="B79" s="81" t="s">
        <v>46</v>
      </c>
      <c r="D79" s="314"/>
      <c r="F79" s="314"/>
      <c r="H79" s="81"/>
      <c r="I79" s="81"/>
      <c r="K79" s="81"/>
      <c r="L79" s="81"/>
      <c r="M79" s="81"/>
      <c r="O79" s="81"/>
      <c r="P79" s="81"/>
      <c r="R79" s="314"/>
    </row>
    <row r="80" spans="1:18" s="1" customFormat="1" ht="12" customHeight="1" x14ac:dyDescent="0.25">
      <c r="B80" s="81" t="s">
        <v>47</v>
      </c>
      <c r="D80" s="314"/>
      <c r="F80" s="314"/>
      <c r="H80" s="81"/>
      <c r="I80" s="81"/>
      <c r="K80" s="81"/>
      <c r="L80" s="81"/>
      <c r="M80" s="81"/>
      <c r="O80" s="81"/>
      <c r="P80" s="81"/>
      <c r="R80" s="314"/>
    </row>
    <row r="81" spans="2:18" s="1" customFormat="1" ht="24" customHeight="1" x14ac:dyDescent="0.25">
      <c r="B81" s="472" t="s">
        <v>58</v>
      </c>
      <c r="C81" s="472"/>
      <c r="D81" s="472"/>
      <c r="E81" s="472"/>
      <c r="F81" s="314"/>
      <c r="H81" s="81"/>
      <c r="I81" s="81"/>
      <c r="K81" s="81"/>
      <c r="L81" s="81"/>
      <c r="M81" s="81"/>
      <c r="O81" s="81"/>
      <c r="P81" s="81"/>
      <c r="R81" s="314"/>
    </row>
    <row r="82" spans="2:18" s="1" customFormat="1" ht="12" customHeight="1" x14ac:dyDescent="0.25">
      <c r="B82" s="472"/>
      <c r="C82" s="472"/>
      <c r="D82" s="472"/>
      <c r="E82" s="472"/>
      <c r="F82" s="314"/>
      <c r="H82" s="81"/>
      <c r="I82" s="81"/>
      <c r="K82" s="81"/>
      <c r="L82" s="81"/>
      <c r="M82" s="81"/>
      <c r="O82" s="81"/>
      <c r="P82" s="81"/>
      <c r="R82" s="314"/>
    </row>
    <row r="83" spans="2:18" s="1" customFormat="1" ht="12" customHeight="1" x14ac:dyDescent="0.25">
      <c r="B83" s="314"/>
      <c r="D83" s="314"/>
      <c r="F83" s="314"/>
      <c r="H83" s="314"/>
      <c r="I83" s="314"/>
      <c r="J83" s="314"/>
      <c r="K83" s="314"/>
      <c r="L83" s="314"/>
      <c r="M83" s="314"/>
      <c r="N83" s="314"/>
      <c r="O83" s="314"/>
      <c r="P83" s="314"/>
      <c r="Q83" s="314"/>
      <c r="R83" s="314"/>
    </row>
    <row r="84" spans="2:18" s="1" customFormat="1" ht="12" customHeight="1" x14ac:dyDescent="0.25">
      <c r="B84" s="473" t="s">
        <v>335</v>
      </c>
      <c r="C84" s="473"/>
      <c r="D84" s="473"/>
      <c r="E84" s="473"/>
      <c r="F84" s="473"/>
      <c r="G84" s="473"/>
      <c r="H84" s="473"/>
      <c r="I84" s="473"/>
      <c r="J84" s="473"/>
      <c r="K84" s="473"/>
      <c r="L84" s="473"/>
      <c r="M84" s="473"/>
      <c r="N84" s="473"/>
      <c r="O84" s="473"/>
      <c r="P84" s="473"/>
      <c r="Q84" s="473"/>
      <c r="R84" s="473"/>
    </row>
  </sheetData>
  <mergeCells count="16">
    <mergeCell ref="B3:E6"/>
    <mergeCell ref="G6:Q6"/>
    <mergeCell ref="D8:E8"/>
    <mergeCell ref="G8:H8"/>
    <mergeCell ref="J8:K8"/>
    <mergeCell ref="M8:N8"/>
    <mergeCell ref="P8:Q8"/>
    <mergeCell ref="B81:E81"/>
    <mergeCell ref="B82:E82"/>
    <mergeCell ref="B84:R84"/>
    <mergeCell ref="D9:E9"/>
    <mergeCell ref="G9:H9"/>
    <mergeCell ref="J9:K9"/>
    <mergeCell ref="M9:N9"/>
    <mergeCell ref="P9:Q9"/>
    <mergeCell ref="B78:E78"/>
  </mergeCells>
  <hyperlinks>
    <hyperlink ref="B2" location="ToC!A1" display="Table of Contents" xr:uid="{AB5DF0B4-58F9-4830-8D5B-50557FC597E3}"/>
  </hyperlinks>
  <pageMargins left="0.75" right="0.75" top="0.75" bottom="0.75" header="0.5" footer="0.5"/>
  <pageSetup pageOrder="overThenDown" orientation="landscape" r:id="rId1"/>
  <headerFooter>
    <oddHeader>&amp;L&amp;"Arial,Italic"&amp;10ADEA Survey of Allied Dental Program Directors, 2018 Summary and Results</oddHeader>
    <oddFooter>&amp;L&amp;"Arial,Regular"&amp;10July 2019</oddFooter>
  </headerFooter>
  <rowBreaks count="2" manualBreakCount="2">
    <brk id="44" max="16383" man="1"/>
    <brk id="66" max="16383" man="1"/>
  </row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T54"/>
  <sheetViews>
    <sheetView showGridLines="0" zoomScaleNormal="100" workbookViewId="0">
      <selection activeCell="B2" sqref="B2"/>
    </sheetView>
  </sheetViews>
  <sheetFormatPr defaultColWidth="8.7265625" defaultRowHeight="15" customHeight="1" x14ac:dyDescent="0.25"/>
  <cols>
    <col min="1" max="1" width="2.26953125" style="1" customWidth="1"/>
    <col min="2" max="2" width="37" style="1" customWidth="1"/>
    <col min="3" max="3" width="2" style="120" customWidth="1"/>
    <col min="4" max="4" width="9.7265625" style="120" customWidth="1"/>
    <col min="5" max="5" width="8.7265625" style="1" customWidth="1"/>
    <col min="6" max="6" width="1.453125" style="120" customWidth="1"/>
    <col min="7" max="7" width="9.7265625" style="120" customWidth="1"/>
    <col min="8" max="8" width="8.7265625" style="2" customWidth="1"/>
    <col min="9" max="9" width="1.453125" style="120" customWidth="1"/>
    <col min="10" max="10" width="9.7265625" style="120" customWidth="1"/>
    <col min="11" max="11" width="8.7265625" style="2" customWidth="1"/>
    <col min="12" max="12" width="1.7265625" style="120" customWidth="1"/>
    <col min="13" max="13" width="9.7265625" style="120" customWidth="1"/>
    <col min="14" max="14" width="8.7265625" style="2" customWidth="1"/>
    <col min="15" max="15" width="8.7265625" style="1"/>
    <col min="16" max="20" width="8.7265625" style="122"/>
    <col min="21" max="221" width="8.7265625" style="1"/>
    <col min="222" max="222" width="28.81640625" style="1" customWidth="1"/>
    <col min="223" max="223" width="24.7265625" style="1" customWidth="1"/>
    <col min="224" max="224" width="22.7265625" style="1" customWidth="1"/>
    <col min="225" max="225" width="8.7265625" style="1"/>
    <col min="226" max="226" width="17.453125" style="1" customWidth="1"/>
    <col min="227" max="227" width="8.7265625" style="1"/>
    <col min="228" max="228" width="14.7265625" style="1" bestFit="1" customWidth="1"/>
    <col min="229" max="477" width="8.7265625" style="1"/>
    <col min="478" max="478" width="28.81640625" style="1" customWidth="1"/>
    <col min="479" max="479" width="24.7265625" style="1" customWidth="1"/>
    <col min="480" max="480" width="22.7265625" style="1" customWidth="1"/>
    <col min="481" max="481" width="8.7265625" style="1"/>
    <col min="482" max="482" width="17.453125" style="1" customWidth="1"/>
    <col min="483" max="483" width="8.7265625" style="1"/>
    <col min="484" max="484" width="14.7265625" style="1" bestFit="1" customWidth="1"/>
    <col min="485" max="733" width="8.7265625" style="1"/>
    <col min="734" max="734" width="28.81640625" style="1" customWidth="1"/>
    <col min="735" max="735" width="24.7265625" style="1" customWidth="1"/>
    <col min="736" max="736" width="22.7265625" style="1" customWidth="1"/>
    <col min="737" max="737" width="8.7265625" style="1"/>
    <col min="738" max="738" width="17.453125" style="1" customWidth="1"/>
    <col min="739" max="739" width="8.7265625" style="1"/>
    <col min="740" max="740" width="14.7265625" style="1" bestFit="1" customWidth="1"/>
    <col min="741" max="989" width="8.7265625" style="1"/>
    <col min="990" max="990" width="28.81640625" style="1" customWidth="1"/>
    <col min="991" max="991" width="24.7265625" style="1" customWidth="1"/>
    <col min="992" max="992" width="22.7265625" style="1" customWidth="1"/>
    <col min="993" max="993" width="8.7265625" style="1"/>
    <col min="994" max="994" width="17.453125" style="1" customWidth="1"/>
    <col min="995" max="995" width="8.7265625" style="1"/>
    <col min="996" max="996" width="14.7265625" style="1" bestFit="1" customWidth="1"/>
    <col min="997" max="1245" width="8.7265625" style="1"/>
    <col min="1246" max="1246" width="28.81640625" style="1" customWidth="1"/>
    <col min="1247" max="1247" width="24.7265625" style="1" customWidth="1"/>
    <col min="1248" max="1248" width="22.7265625" style="1" customWidth="1"/>
    <col min="1249" max="1249" width="8.7265625" style="1"/>
    <col min="1250" max="1250" width="17.453125" style="1" customWidth="1"/>
    <col min="1251" max="1251" width="8.7265625" style="1"/>
    <col min="1252" max="1252" width="14.7265625" style="1" bestFit="1" customWidth="1"/>
    <col min="1253" max="1501" width="8.7265625" style="1"/>
    <col min="1502" max="1502" width="28.81640625" style="1" customWidth="1"/>
    <col min="1503" max="1503" width="24.7265625" style="1" customWidth="1"/>
    <col min="1504" max="1504" width="22.7265625" style="1" customWidth="1"/>
    <col min="1505" max="1505" width="8.7265625" style="1"/>
    <col min="1506" max="1506" width="17.453125" style="1" customWidth="1"/>
    <col min="1507" max="1507" width="8.7265625" style="1"/>
    <col min="1508" max="1508" width="14.7265625" style="1" bestFit="1" customWidth="1"/>
    <col min="1509" max="1757" width="8.7265625" style="1"/>
    <col min="1758" max="1758" width="28.81640625" style="1" customWidth="1"/>
    <col min="1759" max="1759" width="24.7265625" style="1" customWidth="1"/>
    <col min="1760" max="1760" width="22.7265625" style="1" customWidth="1"/>
    <col min="1761" max="1761" width="8.7265625" style="1"/>
    <col min="1762" max="1762" width="17.453125" style="1" customWidth="1"/>
    <col min="1763" max="1763" width="8.7265625" style="1"/>
    <col min="1764" max="1764" width="14.7265625" style="1" bestFit="1" customWidth="1"/>
    <col min="1765" max="2013" width="8.7265625" style="1"/>
    <col min="2014" max="2014" width="28.81640625" style="1" customWidth="1"/>
    <col min="2015" max="2015" width="24.7265625" style="1" customWidth="1"/>
    <col min="2016" max="2016" width="22.7265625" style="1" customWidth="1"/>
    <col min="2017" max="2017" width="8.7265625" style="1"/>
    <col min="2018" max="2018" width="17.453125" style="1" customWidth="1"/>
    <col min="2019" max="2019" width="8.7265625" style="1"/>
    <col min="2020" max="2020" width="14.7265625" style="1" bestFit="1" customWidth="1"/>
    <col min="2021" max="2269" width="8.7265625" style="1"/>
    <col min="2270" max="2270" width="28.81640625" style="1" customWidth="1"/>
    <col min="2271" max="2271" width="24.7265625" style="1" customWidth="1"/>
    <col min="2272" max="2272" width="22.7265625" style="1" customWidth="1"/>
    <col min="2273" max="2273" width="8.7265625" style="1"/>
    <col min="2274" max="2274" width="17.453125" style="1" customWidth="1"/>
    <col min="2275" max="2275" width="8.7265625" style="1"/>
    <col min="2276" max="2276" width="14.7265625" style="1" bestFit="1" customWidth="1"/>
    <col min="2277" max="2525" width="8.7265625" style="1"/>
    <col min="2526" max="2526" width="28.81640625" style="1" customWidth="1"/>
    <col min="2527" max="2527" width="24.7265625" style="1" customWidth="1"/>
    <col min="2528" max="2528" width="22.7265625" style="1" customWidth="1"/>
    <col min="2529" max="2529" width="8.7265625" style="1"/>
    <col min="2530" max="2530" width="17.453125" style="1" customWidth="1"/>
    <col min="2531" max="2531" width="8.7265625" style="1"/>
    <col min="2532" max="2532" width="14.7265625" style="1" bestFit="1" customWidth="1"/>
    <col min="2533" max="2781" width="8.7265625" style="1"/>
    <col min="2782" max="2782" width="28.81640625" style="1" customWidth="1"/>
    <col min="2783" max="2783" width="24.7265625" style="1" customWidth="1"/>
    <col min="2784" max="2784" width="22.7265625" style="1" customWidth="1"/>
    <col min="2785" max="2785" width="8.7265625" style="1"/>
    <col min="2786" max="2786" width="17.453125" style="1" customWidth="1"/>
    <col min="2787" max="2787" width="8.7265625" style="1"/>
    <col min="2788" max="2788" width="14.7265625" style="1" bestFit="1" customWidth="1"/>
    <col min="2789" max="3037" width="8.7265625" style="1"/>
    <col min="3038" max="3038" width="28.81640625" style="1" customWidth="1"/>
    <col min="3039" max="3039" width="24.7265625" style="1" customWidth="1"/>
    <col min="3040" max="3040" width="22.7265625" style="1" customWidth="1"/>
    <col min="3041" max="3041" width="8.7265625" style="1"/>
    <col min="3042" max="3042" width="17.453125" style="1" customWidth="1"/>
    <col min="3043" max="3043" width="8.7265625" style="1"/>
    <col min="3044" max="3044" width="14.7265625" style="1" bestFit="1" customWidth="1"/>
    <col min="3045" max="3293" width="8.7265625" style="1"/>
    <col min="3294" max="3294" width="28.81640625" style="1" customWidth="1"/>
    <col min="3295" max="3295" width="24.7265625" style="1" customWidth="1"/>
    <col min="3296" max="3296" width="22.7265625" style="1" customWidth="1"/>
    <col min="3297" max="3297" width="8.7265625" style="1"/>
    <col min="3298" max="3298" width="17.453125" style="1" customWidth="1"/>
    <col min="3299" max="3299" width="8.7265625" style="1"/>
    <col min="3300" max="3300" width="14.7265625" style="1" bestFit="1" customWidth="1"/>
    <col min="3301" max="3549" width="8.7265625" style="1"/>
    <col min="3550" max="3550" width="28.81640625" style="1" customWidth="1"/>
    <col min="3551" max="3551" width="24.7265625" style="1" customWidth="1"/>
    <col min="3552" max="3552" width="22.7265625" style="1" customWidth="1"/>
    <col min="3553" max="3553" width="8.7265625" style="1"/>
    <col min="3554" max="3554" width="17.453125" style="1" customWidth="1"/>
    <col min="3555" max="3555" width="8.7265625" style="1"/>
    <col min="3556" max="3556" width="14.7265625" style="1" bestFit="1" customWidth="1"/>
    <col min="3557" max="3805" width="8.7265625" style="1"/>
    <col min="3806" max="3806" width="28.81640625" style="1" customWidth="1"/>
    <col min="3807" max="3807" width="24.7265625" style="1" customWidth="1"/>
    <col min="3808" max="3808" width="22.7265625" style="1" customWidth="1"/>
    <col min="3809" max="3809" width="8.7265625" style="1"/>
    <col min="3810" max="3810" width="17.453125" style="1" customWidth="1"/>
    <col min="3811" max="3811" width="8.7265625" style="1"/>
    <col min="3812" max="3812" width="14.7265625" style="1" bestFit="1" customWidth="1"/>
    <col min="3813" max="4061" width="8.7265625" style="1"/>
    <col min="4062" max="4062" width="28.81640625" style="1" customWidth="1"/>
    <col min="4063" max="4063" width="24.7265625" style="1" customWidth="1"/>
    <col min="4064" max="4064" width="22.7265625" style="1" customWidth="1"/>
    <col min="4065" max="4065" width="8.7265625" style="1"/>
    <col min="4066" max="4066" width="17.453125" style="1" customWidth="1"/>
    <col min="4067" max="4067" width="8.7265625" style="1"/>
    <col min="4068" max="4068" width="14.7265625" style="1" bestFit="1" customWidth="1"/>
    <col min="4069" max="4317" width="8.7265625" style="1"/>
    <col min="4318" max="4318" width="28.81640625" style="1" customWidth="1"/>
    <col min="4319" max="4319" width="24.7265625" style="1" customWidth="1"/>
    <col min="4320" max="4320" width="22.7265625" style="1" customWidth="1"/>
    <col min="4321" max="4321" width="8.7265625" style="1"/>
    <col min="4322" max="4322" width="17.453125" style="1" customWidth="1"/>
    <col min="4323" max="4323" width="8.7265625" style="1"/>
    <col min="4324" max="4324" width="14.7265625" style="1" bestFit="1" customWidth="1"/>
    <col min="4325" max="4573" width="8.7265625" style="1"/>
    <col min="4574" max="4574" width="28.81640625" style="1" customWidth="1"/>
    <col min="4575" max="4575" width="24.7265625" style="1" customWidth="1"/>
    <col min="4576" max="4576" width="22.7265625" style="1" customWidth="1"/>
    <col min="4577" max="4577" width="8.7265625" style="1"/>
    <col min="4578" max="4578" width="17.453125" style="1" customWidth="1"/>
    <col min="4579" max="4579" width="8.7265625" style="1"/>
    <col min="4580" max="4580" width="14.7265625" style="1" bestFit="1" customWidth="1"/>
    <col min="4581" max="4829" width="8.7265625" style="1"/>
    <col min="4830" max="4830" width="28.81640625" style="1" customWidth="1"/>
    <col min="4831" max="4831" width="24.7265625" style="1" customWidth="1"/>
    <col min="4832" max="4832" width="22.7265625" style="1" customWidth="1"/>
    <col min="4833" max="4833" width="8.7265625" style="1"/>
    <col min="4834" max="4834" width="17.453125" style="1" customWidth="1"/>
    <col min="4835" max="4835" width="8.7265625" style="1"/>
    <col min="4836" max="4836" width="14.7265625" style="1" bestFit="1" customWidth="1"/>
    <col min="4837" max="5085" width="8.7265625" style="1"/>
    <col min="5086" max="5086" width="28.81640625" style="1" customWidth="1"/>
    <col min="5087" max="5087" width="24.7265625" style="1" customWidth="1"/>
    <col min="5088" max="5088" width="22.7265625" style="1" customWidth="1"/>
    <col min="5089" max="5089" width="8.7265625" style="1"/>
    <col min="5090" max="5090" width="17.453125" style="1" customWidth="1"/>
    <col min="5091" max="5091" width="8.7265625" style="1"/>
    <col min="5092" max="5092" width="14.7265625" style="1" bestFit="1" customWidth="1"/>
    <col min="5093" max="5341" width="8.7265625" style="1"/>
    <col min="5342" max="5342" width="28.81640625" style="1" customWidth="1"/>
    <col min="5343" max="5343" width="24.7265625" style="1" customWidth="1"/>
    <col min="5344" max="5344" width="22.7265625" style="1" customWidth="1"/>
    <col min="5345" max="5345" width="8.7265625" style="1"/>
    <col min="5346" max="5346" width="17.453125" style="1" customWidth="1"/>
    <col min="5347" max="5347" width="8.7265625" style="1"/>
    <col min="5348" max="5348" width="14.7265625" style="1" bestFit="1" customWidth="1"/>
    <col min="5349" max="5597" width="8.7265625" style="1"/>
    <col min="5598" max="5598" width="28.81640625" style="1" customWidth="1"/>
    <col min="5599" max="5599" width="24.7265625" style="1" customWidth="1"/>
    <col min="5600" max="5600" width="22.7265625" style="1" customWidth="1"/>
    <col min="5601" max="5601" width="8.7265625" style="1"/>
    <col min="5602" max="5602" width="17.453125" style="1" customWidth="1"/>
    <col min="5603" max="5603" width="8.7265625" style="1"/>
    <col min="5604" max="5604" width="14.7265625" style="1" bestFit="1" customWidth="1"/>
    <col min="5605" max="5853" width="8.7265625" style="1"/>
    <col min="5854" max="5854" width="28.81640625" style="1" customWidth="1"/>
    <col min="5855" max="5855" width="24.7265625" style="1" customWidth="1"/>
    <col min="5856" max="5856" width="22.7265625" style="1" customWidth="1"/>
    <col min="5857" max="5857" width="8.7265625" style="1"/>
    <col min="5858" max="5858" width="17.453125" style="1" customWidth="1"/>
    <col min="5859" max="5859" width="8.7265625" style="1"/>
    <col min="5860" max="5860" width="14.7265625" style="1" bestFit="1" customWidth="1"/>
    <col min="5861" max="6109" width="8.7265625" style="1"/>
    <col min="6110" max="6110" width="28.81640625" style="1" customWidth="1"/>
    <col min="6111" max="6111" width="24.7265625" style="1" customWidth="1"/>
    <col min="6112" max="6112" width="22.7265625" style="1" customWidth="1"/>
    <col min="6113" max="6113" width="8.7265625" style="1"/>
    <col min="6114" max="6114" width="17.453125" style="1" customWidth="1"/>
    <col min="6115" max="6115" width="8.7265625" style="1"/>
    <col min="6116" max="6116" width="14.7265625" style="1" bestFit="1" customWidth="1"/>
    <col min="6117" max="6365" width="8.7265625" style="1"/>
    <col min="6366" max="6366" width="28.81640625" style="1" customWidth="1"/>
    <col min="6367" max="6367" width="24.7265625" style="1" customWidth="1"/>
    <col min="6368" max="6368" width="22.7265625" style="1" customWidth="1"/>
    <col min="6369" max="6369" width="8.7265625" style="1"/>
    <col min="6370" max="6370" width="17.453125" style="1" customWidth="1"/>
    <col min="6371" max="6371" width="8.7265625" style="1"/>
    <col min="6372" max="6372" width="14.7265625" style="1" bestFit="1" customWidth="1"/>
    <col min="6373" max="6621" width="8.7265625" style="1"/>
    <col min="6622" max="6622" width="28.81640625" style="1" customWidth="1"/>
    <col min="6623" max="6623" width="24.7265625" style="1" customWidth="1"/>
    <col min="6624" max="6624" width="22.7265625" style="1" customWidth="1"/>
    <col min="6625" max="6625" width="8.7265625" style="1"/>
    <col min="6626" max="6626" width="17.453125" style="1" customWidth="1"/>
    <col min="6627" max="6627" width="8.7265625" style="1"/>
    <col min="6628" max="6628" width="14.7265625" style="1" bestFit="1" customWidth="1"/>
    <col min="6629" max="6877" width="8.7265625" style="1"/>
    <col min="6878" max="6878" width="28.81640625" style="1" customWidth="1"/>
    <col min="6879" max="6879" width="24.7265625" style="1" customWidth="1"/>
    <col min="6880" max="6880" width="22.7265625" style="1" customWidth="1"/>
    <col min="6881" max="6881" width="8.7265625" style="1"/>
    <col min="6882" max="6882" width="17.453125" style="1" customWidth="1"/>
    <col min="6883" max="6883" width="8.7265625" style="1"/>
    <col min="6884" max="6884" width="14.7265625" style="1" bestFit="1" customWidth="1"/>
    <col min="6885" max="7133" width="8.7265625" style="1"/>
    <col min="7134" max="7134" width="28.81640625" style="1" customWidth="1"/>
    <col min="7135" max="7135" width="24.7265625" style="1" customWidth="1"/>
    <col min="7136" max="7136" width="22.7265625" style="1" customWidth="1"/>
    <col min="7137" max="7137" width="8.7265625" style="1"/>
    <col min="7138" max="7138" width="17.453125" style="1" customWidth="1"/>
    <col min="7139" max="7139" width="8.7265625" style="1"/>
    <col min="7140" max="7140" width="14.7265625" style="1" bestFit="1" customWidth="1"/>
    <col min="7141" max="7389" width="8.7265625" style="1"/>
    <col min="7390" max="7390" width="28.81640625" style="1" customWidth="1"/>
    <col min="7391" max="7391" width="24.7265625" style="1" customWidth="1"/>
    <col min="7392" max="7392" width="22.7265625" style="1" customWidth="1"/>
    <col min="7393" max="7393" width="8.7265625" style="1"/>
    <col min="7394" max="7394" width="17.453125" style="1" customWidth="1"/>
    <col min="7395" max="7395" width="8.7265625" style="1"/>
    <col min="7396" max="7396" width="14.7265625" style="1" bestFit="1" customWidth="1"/>
    <col min="7397" max="7645" width="8.7265625" style="1"/>
    <col min="7646" max="7646" width="28.81640625" style="1" customWidth="1"/>
    <col min="7647" max="7647" width="24.7265625" style="1" customWidth="1"/>
    <col min="7648" max="7648" width="22.7265625" style="1" customWidth="1"/>
    <col min="7649" max="7649" width="8.7265625" style="1"/>
    <col min="7650" max="7650" width="17.453125" style="1" customWidth="1"/>
    <col min="7651" max="7651" width="8.7265625" style="1"/>
    <col min="7652" max="7652" width="14.7265625" style="1" bestFit="1" customWidth="1"/>
    <col min="7653" max="7901" width="8.7265625" style="1"/>
    <col min="7902" max="7902" width="28.81640625" style="1" customWidth="1"/>
    <col min="7903" max="7903" width="24.7265625" style="1" customWidth="1"/>
    <col min="7904" max="7904" width="22.7265625" style="1" customWidth="1"/>
    <col min="7905" max="7905" width="8.7265625" style="1"/>
    <col min="7906" max="7906" width="17.453125" style="1" customWidth="1"/>
    <col min="7907" max="7907" width="8.7265625" style="1"/>
    <col min="7908" max="7908" width="14.7265625" style="1" bestFit="1" customWidth="1"/>
    <col min="7909" max="8157" width="8.7265625" style="1"/>
    <col min="8158" max="8158" width="28.81640625" style="1" customWidth="1"/>
    <col min="8159" max="8159" width="24.7265625" style="1" customWidth="1"/>
    <col min="8160" max="8160" width="22.7265625" style="1" customWidth="1"/>
    <col min="8161" max="8161" width="8.7265625" style="1"/>
    <col min="8162" max="8162" width="17.453125" style="1" customWidth="1"/>
    <col min="8163" max="8163" width="8.7265625" style="1"/>
    <col min="8164" max="8164" width="14.7265625" style="1" bestFit="1" customWidth="1"/>
    <col min="8165" max="8413" width="8.7265625" style="1"/>
    <col min="8414" max="8414" width="28.81640625" style="1" customWidth="1"/>
    <col min="8415" max="8415" width="24.7265625" style="1" customWidth="1"/>
    <col min="8416" max="8416" width="22.7265625" style="1" customWidth="1"/>
    <col min="8417" max="8417" width="8.7265625" style="1"/>
    <col min="8418" max="8418" width="17.453125" style="1" customWidth="1"/>
    <col min="8419" max="8419" width="8.7265625" style="1"/>
    <col min="8420" max="8420" width="14.7265625" style="1" bestFit="1" customWidth="1"/>
    <col min="8421" max="8669" width="8.7265625" style="1"/>
    <col min="8670" max="8670" width="28.81640625" style="1" customWidth="1"/>
    <col min="8671" max="8671" width="24.7265625" style="1" customWidth="1"/>
    <col min="8672" max="8672" width="22.7265625" style="1" customWidth="1"/>
    <col min="8673" max="8673" width="8.7265625" style="1"/>
    <col min="8674" max="8674" width="17.453125" style="1" customWidth="1"/>
    <col min="8675" max="8675" width="8.7265625" style="1"/>
    <col min="8676" max="8676" width="14.7265625" style="1" bestFit="1" customWidth="1"/>
    <col min="8677" max="8925" width="8.7265625" style="1"/>
    <col min="8926" max="8926" width="28.81640625" style="1" customWidth="1"/>
    <col min="8927" max="8927" width="24.7265625" style="1" customWidth="1"/>
    <col min="8928" max="8928" width="22.7265625" style="1" customWidth="1"/>
    <col min="8929" max="8929" width="8.7265625" style="1"/>
    <col min="8930" max="8930" width="17.453125" style="1" customWidth="1"/>
    <col min="8931" max="8931" width="8.7265625" style="1"/>
    <col min="8932" max="8932" width="14.7265625" style="1" bestFit="1" customWidth="1"/>
    <col min="8933" max="9181" width="8.7265625" style="1"/>
    <col min="9182" max="9182" width="28.81640625" style="1" customWidth="1"/>
    <col min="9183" max="9183" width="24.7265625" style="1" customWidth="1"/>
    <col min="9184" max="9184" width="22.7265625" style="1" customWidth="1"/>
    <col min="9185" max="9185" width="8.7265625" style="1"/>
    <col min="9186" max="9186" width="17.453125" style="1" customWidth="1"/>
    <col min="9187" max="9187" width="8.7265625" style="1"/>
    <col min="9188" max="9188" width="14.7265625" style="1" bestFit="1" customWidth="1"/>
    <col min="9189" max="9437" width="8.7265625" style="1"/>
    <col min="9438" max="9438" width="28.81640625" style="1" customWidth="1"/>
    <col min="9439" max="9439" width="24.7265625" style="1" customWidth="1"/>
    <col min="9440" max="9440" width="22.7265625" style="1" customWidth="1"/>
    <col min="9441" max="9441" width="8.7265625" style="1"/>
    <col min="9442" max="9442" width="17.453125" style="1" customWidth="1"/>
    <col min="9443" max="9443" width="8.7265625" style="1"/>
    <col min="9444" max="9444" width="14.7265625" style="1" bestFit="1" customWidth="1"/>
    <col min="9445" max="9693" width="8.7265625" style="1"/>
    <col min="9694" max="9694" width="28.81640625" style="1" customWidth="1"/>
    <col min="9695" max="9695" width="24.7265625" style="1" customWidth="1"/>
    <col min="9696" max="9696" width="22.7265625" style="1" customWidth="1"/>
    <col min="9697" max="9697" width="8.7265625" style="1"/>
    <col min="9698" max="9698" width="17.453125" style="1" customWidth="1"/>
    <col min="9699" max="9699" width="8.7265625" style="1"/>
    <col min="9700" max="9700" width="14.7265625" style="1" bestFit="1" customWidth="1"/>
    <col min="9701" max="9949" width="8.7265625" style="1"/>
    <col min="9950" max="9950" width="28.81640625" style="1" customWidth="1"/>
    <col min="9951" max="9951" width="24.7265625" style="1" customWidth="1"/>
    <col min="9952" max="9952" width="22.7265625" style="1" customWidth="1"/>
    <col min="9953" max="9953" width="8.7265625" style="1"/>
    <col min="9954" max="9954" width="17.453125" style="1" customWidth="1"/>
    <col min="9955" max="9955" width="8.7265625" style="1"/>
    <col min="9956" max="9956" width="14.7265625" style="1" bestFit="1" customWidth="1"/>
    <col min="9957" max="10205" width="8.7265625" style="1"/>
    <col min="10206" max="10206" width="28.81640625" style="1" customWidth="1"/>
    <col min="10207" max="10207" width="24.7265625" style="1" customWidth="1"/>
    <col min="10208" max="10208" width="22.7265625" style="1" customWidth="1"/>
    <col min="10209" max="10209" width="8.7265625" style="1"/>
    <col min="10210" max="10210" width="17.453125" style="1" customWidth="1"/>
    <col min="10211" max="10211" width="8.7265625" style="1"/>
    <col min="10212" max="10212" width="14.7265625" style="1" bestFit="1" customWidth="1"/>
    <col min="10213" max="10461" width="8.7265625" style="1"/>
    <col min="10462" max="10462" width="28.81640625" style="1" customWidth="1"/>
    <col min="10463" max="10463" width="24.7265625" style="1" customWidth="1"/>
    <col min="10464" max="10464" width="22.7265625" style="1" customWidth="1"/>
    <col min="10465" max="10465" width="8.7265625" style="1"/>
    <col min="10466" max="10466" width="17.453125" style="1" customWidth="1"/>
    <col min="10467" max="10467" width="8.7265625" style="1"/>
    <col min="10468" max="10468" width="14.7265625" style="1" bestFit="1" customWidth="1"/>
    <col min="10469" max="10717" width="8.7265625" style="1"/>
    <col min="10718" max="10718" width="28.81640625" style="1" customWidth="1"/>
    <col min="10719" max="10719" width="24.7265625" style="1" customWidth="1"/>
    <col min="10720" max="10720" width="22.7265625" style="1" customWidth="1"/>
    <col min="10721" max="10721" width="8.7265625" style="1"/>
    <col min="10722" max="10722" width="17.453125" style="1" customWidth="1"/>
    <col min="10723" max="10723" width="8.7265625" style="1"/>
    <col min="10724" max="10724" width="14.7265625" style="1" bestFit="1" customWidth="1"/>
    <col min="10725" max="10973" width="8.7265625" style="1"/>
    <col min="10974" max="10974" width="28.81640625" style="1" customWidth="1"/>
    <col min="10975" max="10975" width="24.7265625" style="1" customWidth="1"/>
    <col min="10976" max="10976" width="22.7265625" style="1" customWidth="1"/>
    <col min="10977" max="10977" width="8.7265625" style="1"/>
    <col min="10978" max="10978" width="17.453125" style="1" customWidth="1"/>
    <col min="10979" max="10979" width="8.7265625" style="1"/>
    <col min="10980" max="10980" width="14.7265625" style="1" bestFit="1" customWidth="1"/>
    <col min="10981" max="11229" width="8.7265625" style="1"/>
    <col min="11230" max="11230" width="28.81640625" style="1" customWidth="1"/>
    <col min="11231" max="11231" width="24.7265625" style="1" customWidth="1"/>
    <col min="11232" max="11232" width="22.7265625" style="1" customWidth="1"/>
    <col min="11233" max="11233" width="8.7265625" style="1"/>
    <col min="11234" max="11234" width="17.453125" style="1" customWidth="1"/>
    <col min="11235" max="11235" width="8.7265625" style="1"/>
    <col min="11236" max="11236" width="14.7265625" style="1" bestFit="1" customWidth="1"/>
    <col min="11237" max="11485" width="8.7265625" style="1"/>
    <col min="11486" max="11486" width="28.81640625" style="1" customWidth="1"/>
    <col min="11487" max="11487" width="24.7265625" style="1" customWidth="1"/>
    <col min="11488" max="11488" width="22.7265625" style="1" customWidth="1"/>
    <col min="11489" max="11489" width="8.7265625" style="1"/>
    <col min="11490" max="11490" width="17.453125" style="1" customWidth="1"/>
    <col min="11491" max="11491" width="8.7265625" style="1"/>
    <col min="11492" max="11492" width="14.7265625" style="1" bestFit="1" customWidth="1"/>
    <col min="11493" max="11741" width="8.7265625" style="1"/>
    <col min="11742" max="11742" width="28.81640625" style="1" customWidth="1"/>
    <col min="11743" max="11743" width="24.7265625" style="1" customWidth="1"/>
    <col min="11744" max="11744" width="22.7265625" style="1" customWidth="1"/>
    <col min="11745" max="11745" width="8.7265625" style="1"/>
    <col min="11746" max="11746" width="17.453125" style="1" customWidth="1"/>
    <col min="11747" max="11747" width="8.7265625" style="1"/>
    <col min="11748" max="11748" width="14.7265625" style="1" bestFit="1" customWidth="1"/>
    <col min="11749" max="11997" width="8.7265625" style="1"/>
    <col min="11998" max="11998" width="28.81640625" style="1" customWidth="1"/>
    <col min="11999" max="11999" width="24.7265625" style="1" customWidth="1"/>
    <col min="12000" max="12000" width="22.7265625" style="1" customWidth="1"/>
    <col min="12001" max="12001" width="8.7265625" style="1"/>
    <col min="12002" max="12002" width="17.453125" style="1" customWidth="1"/>
    <col min="12003" max="12003" width="8.7265625" style="1"/>
    <col min="12004" max="12004" width="14.7265625" style="1" bestFit="1" customWidth="1"/>
    <col min="12005" max="12253" width="8.7265625" style="1"/>
    <col min="12254" max="12254" width="28.81640625" style="1" customWidth="1"/>
    <col min="12255" max="12255" width="24.7265625" style="1" customWidth="1"/>
    <col min="12256" max="12256" width="22.7265625" style="1" customWidth="1"/>
    <col min="12257" max="12257" width="8.7265625" style="1"/>
    <col min="12258" max="12258" width="17.453125" style="1" customWidth="1"/>
    <col min="12259" max="12259" width="8.7265625" style="1"/>
    <col min="12260" max="12260" width="14.7265625" style="1" bestFit="1" customWidth="1"/>
    <col min="12261" max="12509" width="8.7265625" style="1"/>
    <col min="12510" max="12510" width="28.81640625" style="1" customWidth="1"/>
    <col min="12511" max="12511" width="24.7265625" style="1" customWidth="1"/>
    <col min="12512" max="12512" width="22.7265625" style="1" customWidth="1"/>
    <col min="12513" max="12513" width="8.7265625" style="1"/>
    <col min="12514" max="12514" width="17.453125" style="1" customWidth="1"/>
    <col min="12515" max="12515" width="8.7265625" style="1"/>
    <col min="12516" max="12516" width="14.7265625" style="1" bestFit="1" customWidth="1"/>
    <col min="12517" max="12765" width="8.7265625" style="1"/>
    <col min="12766" max="12766" width="28.81640625" style="1" customWidth="1"/>
    <col min="12767" max="12767" width="24.7265625" style="1" customWidth="1"/>
    <col min="12768" max="12768" width="22.7265625" style="1" customWidth="1"/>
    <col min="12769" max="12769" width="8.7265625" style="1"/>
    <col min="12770" max="12770" width="17.453125" style="1" customWidth="1"/>
    <col min="12771" max="12771" width="8.7265625" style="1"/>
    <col min="12772" max="12772" width="14.7265625" style="1" bestFit="1" customWidth="1"/>
    <col min="12773" max="13021" width="8.7265625" style="1"/>
    <col min="13022" max="13022" width="28.81640625" style="1" customWidth="1"/>
    <col min="13023" max="13023" width="24.7265625" style="1" customWidth="1"/>
    <col min="13024" max="13024" width="22.7265625" style="1" customWidth="1"/>
    <col min="13025" max="13025" width="8.7265625" style="1"/>
    <col min="13026" max="13026" width="17.453125" style="1" customWidth="1"/>
    <col min="13027" max="13027" width="8.7265625" style="1"/>
    <col min="13028" max="13028" width="14.7265625" style="1" bestFit="1" customWidth="1"/>
    <col min="13029" max="13277" width="8.7265625" style="1"/>
    <col min="13278" max="13278" width="28.81640625" style="1" customWidth="1"/>
    <col min="13279" max="13279" width="24.7265625" style="1" customWidth="1"/>
    <col min="13280" max="13280" width="22.7265625" style="1" customWidth="1"/>
    <col min="13281" max="13281" width="8.7265625" style="1"/>
    <col min="13282" max="13282" width="17.453125" style="1" customWidth="1"/>
    <col min="13283" max="13283" width="8.7265625" style="1"/>
    <col min="13284" max="13284" width="14.7265625" style="1" bestFit="1" customWidth="1"/>
    <col min="13285" max="13533" width="8.7265625" style="1"/>
    <col min="13534" max="13534" width="28.81640625" style="1" customWidth="1"/>
    <col min="13535" max="13535" width="24.7265625" style="1" customWidth="1"/>
    <col min="13536" max="13536" width="22.7265625" style="1" customWidth="1"/>
    <col min="13537" max="13537" width="8.7265625" style="1"/>
    <col min="13538" max="13538" width="17.453125" style="1" customWidth="1"/>
    <col min="13539" max="13539" width="8.7265625" style="1"/>
    <col min="13540" max="13540" width="14.7265625" style="1" bestFit="1" customWidth="1"/>
    <col min="13541" max="13789" width="8.7265625" style="1"/>
    <col min="13790" max="13790" width="28.81640625" style="1" customWidth="1"/>
    <col min="13791" max="13791" width="24.7265625" style="1" customWidth="1"/>
    <col min="13792" max="13792" width="22.7265625" style="1" customWidth="1"/>
    <col min="13793" max="13793" width="8.7265625" style="1"/>
    <col min="13794" max="13794" width="17.453125" style="1" customWidth="1"/>
    <col min="13795" max="13795" width="8.7265625" style="1"/>
    <col min="13796" max="13796" width="14.7265625" style="1" bestFit="1" customWidth="1"/>
    <col min="13797" max="14045" width="8.7265625" style="1"/>
    <col min="14046" max="14046" width="28.81640625" style="1" customWidth="1"/>
    <col min="14047" max="14047" width="24.7265625" style="1" customWidth="1"/>
    <col min="14048" max="14048" width="22.7265625" style="1" customWidth="1"/>
    <col min="14049" max="14049" width="8.7265625" style="1"/>
    <col min="14050" max="14050" width="17.453125" style="1" customWidth="1"/>
    <col min="14051" max="14051" width="8.7265625" style="1"/>
    <col min="14052" max="14052" width="14.7265625" style="1" bestFit="1" customWidth="1"/>
    <col min="14053" max="14301" width="8.7265625" style="1"/>
    <col min="14302" max="14302" width="28.81640625" style="1" customWidth="1"/>
    <col min="14303" max="14303" width="24.7265625" style="1" customWidth="1"/>
    <col min="14304" max="14304" width="22.7265625" style="1" customWidth="1"/>
    <col min="14305" max="14305" width="8.7265625" style="1"/>
    <col min="14306" max="14306" width="17.453125" style="1" customWidth="1"/>
    <col min="14307" max="14307" width="8.7265625" style="1"/>
    <col min="14308" max="14308" width="14.7265625" style="1" bestFit="1" customWidth="1"/>
    <col min="14309" max="14557" width="8.7265625" style="1"/>
    <col min="14558" max="14558" width="28.81640625" style="1" customWidth="1"/>
    <col min="14559" max="14559" width="24.7265625" style="1" customWidth="1"/>
    <col min="14560" max="14560" width="22.7265625" style="1" customWidth="1"/>
    <col min="14561" max="14561" width="8.7265625" style="1"/>
    <col min="14562" max="14562" width="17.453125" style="1" customWidth="1"/>
    <col min="14563" max="14563" width="8.7265625" style="1"/>
    <col min="14564" max="14564" width="14.7265625" style="1" bestFit="1" customWidth="1"/>
    <col min="14565" max="14813" width="8.7265625" style="1"/>
    <col min="14814" max="14814" width="28.81640625" style="1" customWidth="1"/>
    <col min="14815" max="14815" width="24.7265625" style="1" customWidth="1"/>
    <col min="14816" max="14816" width="22.7265625" style="1" customWidth="1"/>
    <col min="14817" max="14817" width="8.7265625" style="1"/>
    <col min="14818" max="14818" width="17.453125" style="1" customWidth="1"/>
    <col min="14819" max="14819" width="8.7265625" style="1"/>
    <col min="14820" max="14820" width="14.7265625" style="1" bestFit="1" customWidth="1"/>
    <col min="14821" max="15069" width="8.7265625" style="1"/>
    <col min="15070" max="15070" width="28.81640625" style="1" customWidth="1"/>
    <col min="15071" max="15071" width="24.7265625" style="1" customWidth="1"/>
    <col min="15072" max="15072" width="22.7265625" style="1" customWidth="1"/>
    <col min="15073" max="15073" width="8.7265625" style="1"/>
    <col min="15074" max="15074" width="17.453125" style="1" customWidth="1"/>
    <col min="15075" max="15075" width="8.7265625" style="1"/>
    <col min="15076" max="15076" width="14.7265625" style="1" bestFit="1" customWidth="1"/>
    <col min="15077" max="15325" width="8.7265625" style="1"/>
    <col min="15326" max="15326" width="28.81640625" style="1" customWidth="1"/>
    <col min="15327" max="15327" width="24.7265625" style="1" customWidth="1"/>
    <col min="15328" max="15328" width="22.7265625" style="1" customWidth="1"/>
    <col min="15329" max="15329" width="8.7265625" style="1"/>
    <col min="15330" max="15330" width="17.453125" style="1" customWidth="1"/>
    <col min="15331" max="15331" width="8.7265625" style="1"/>
    <col min="15332" max="15332" width="14.7265625" style="1" bestFit="1" customWidth="1"/>
    <col min="15333" max="15581" width="8.7265625" style="1"/>
    <col min="15582" max="15582" width="28.81640625" style="1" customWidth="1"/>
    <col min="15583" max="15583" width="24.7265625" style="1" customWidth="1"/>
    <col min="15584" max="15584" width="22.7265625" style="1" customWidth="1"/>
    <col min="15585" max="15585" width="8.7265625" style="1"/>
    <col min="15586" max="15586" width="17.453125" style="1" customWidth="1"/>
    <col min="15587" max="15587" width="8.7265625" style="1"/>
    <col min="15588" max="15588" width="14.7265625" style="1" bestFit="1" customWidth="1"/>
    <col min="15589" max="15837" width="8.7265625" style="1"/>
    <col min="15838" max="15838" width="28.81640625" style="1" customWidth="1"/>
    <col min="15839" max="15839" width="24.7265625" style="1" customWidth="1"/>
    <col min="15840" max="15840" width="22.7265625" style="1" customWidth="1"/>
    <col min="15841" max="15841" width="8.7265625" style="1"/>
    <col min="15842" max="15842" width="17.453125" style="1" customWidth="1"/>
    <col min="15843" max="15843" width="8.7265625" style="1"/>
    <col min="15844" max="15844" width="14.7265625" style="1" bestFit="1" customWidth="1"/>
    <col min="15845" max="16093" width="8.7265625" style="1"/>
    <col min="16094" max="16094" width="28.81640625" style="1" customWidth="1"/>
    <col min="16095" max="16095" width="24.7265625" style="1" customWidth="1"/>
    <col min="16096" max="16096" width="22.7265625" style="1" customWidth="1"/>
    <col min="16097" max="16097" width="8.7265625" style="1"/>
    <col min="16098" max="16098" width="17.453125" style="1" customWidth="1"/>
    <col min="16099" max="16099" width="8.7265625" style="1"/>
    <col min="16100" max="16100" width="14.7265625" style="1" bestFit="1" customWidth="1"/>
    <col min="16101" max="16384" width="8.7265625" style="1"/>
  </cols>
  <sheetData>
    <row r="1" spans="1:20" ht="12.75" customHeight="1" x14ac:dyDescent="0.25">
      <c r="C1" s="1"/>
      <c r="E1" s="3"/>
      <c r="F1" s="1"/>
      <c r="G1" s="3"/>
      <c r="H1" s="3"/>
      <c r="I1" s="1"/>
      <c r="J1" s="3"/>
      <c r="K1" s="3"/>
      <c r="L1" s="1"/>
      <c r="M1" s="1"/>
      <c r="N1" s="1"/>
      <c r="P1" s="1"/>
      <c r="Q1" s="1"/>
      <c r="R1" s="1"/>
      <c r="S1" s="1"/>
      <c r="T1" s="1"/>
    </row>
    <row r="2" spans="1:20" ht="12.75" customHeight="1" x14ac:dyDescent="0.35">
      <c r="B2" s="78" t="s">
        <v>25</v>
      </c>
      <c r="C2" s="1"/>
      <c r="E2" s="3"/>
      <c r="F2" s="1"/>
      <c r="G2" s="3"/>
      <c r="H2" s="3"/>
      <c r="I2" s="1"/>
      <c r="J2" s="3"/>
      <c r="K2" s="3"/>
      <c r="L2" s="1"/>
      <c r="M2" s="1"/>
      <c r="N2" s="1"/>
      <c r="P2" s="1"/>
      <c r="Q2" s="1"/>
      <c r="R2" s="1"/>
      <c r="S2" s="1"/>
      <c r="T2" s="1"/>
    </row>
    <row r="3" spans="1:20" ht="12.75" customHeight="1" x14ac:dyDescent="0.25">
      <c r="C3" s="1"/>
      <c r="E3" s="3"/>
      <c r="F3" s="1"/>
      <c r="G3" s="3"/>
      <c r="H3" s="3"/>
      <c r="I3" s="1"/>
      <c r="J3" s="3"/>
      <c r="K3" s="3"/>
      <c r="L3" s="1"/>
      <c r="M3" s="1"/>
      <c r="N3" s="1"/>
      <c r="P3" s="1"/>
      <c r="Q3" s="1"/>
      <c r="R3" s="1"/>
      <c r="S3" s="1"/>
      <c r="T3" s="1"/>
    </row>
    <row r="4" spans="1:20" ht="15" customHeight="1" x14ac:dyDescent="0.3">
      <c r="B4" s="481" t="s">
        <v>445</v>
      </c>
      <c r="C4" s="481"/>
      <c r="D4" s="481"/>
      <c r="E4" s="481"/>
      <c r="F4" s="481"/>
      <c r="G4" s="481"/>
      <c r="H4" s="481"/>
      <c r="I4" s="481"/>
      <c r="J4" s="481"/>
      <c r="K4" s="481"/>
      <c r="L4" s="481"/>
      <c r="M4" s="481"/>
      <c r="N4" s="481"/>
    </row>
    <row r="5" spans="1:20" ht="12.75" customHeight="1" x14ac:dyDescent="0.25">
      <c r="B5" s="123"/>
      <c r="C5" s="124"/>
      <c r="D5" s="124"/>
      <c r="E5" s="123"/>
      <c r="F5" s="124"/>
      <c r="G5" s="124"/>
      <c r="H5" s="125"/>
      <c r="I5" s="124"/>
      <c r="J5" s="124"/>
      <c r="K5" s="125"/>
      <c r="L5" s="124"/>
      <c r="M5" s="124"/>
      <c r="N5" s="125"/>
    </row>
    <row r="6" spans="1:20" ht="15" customHeight="1" x14ac:dyDescent="0.3">
      <c r="B6" s="123"/>
      <c r="C6" s="124"/>
      <c r="D6" s="482" t="s">
        <v>4</v>
      </c>
      <c r="E6" s="482"/>
      <c r="F6" s="126"/>
      <c r="G6" s="483" t="s">
        <v>5</v>
      </c>
      <c r="H6" s="483"/>
      <c r="I6" s="126"/>
      <c r="J6" s="483" t="s">
        <v>26</v>
      </c>
      <c r="K6" s="483"/>
      <c r="L6" s="126"/>
      <c r="M6" s="483" t="s">
        <v>3</v>
      </c>
      <c r="N6" s="483"/>
      <c r="P6" s="298"/>
      <c r="Q6" s="127"/>
    </row>
    <row r="7" spans="1:20" s="177" customFormat="1" ht="14.5" x14ac:dyDescent="0.35">
      <c r="A7" s="158"/>
      <c r="B7" s="128"/>
      <c r="C7" s="128"/>
      <c r="D7" s="475" t="s">
        <v>245</v>
      </c>
      <c r="E7" s="475"/>
      <c r="F7" s="3"/>
      <c r="G7" s="475" t="s">
        <v>258</v>
      </c>
      <c r="H7" s="475"/>
      <c r="I7" s="3"/>
      <c r="J7" s="475" t="s">
        <v>246</v>
      </c>
      <c r="K7" s="475"/>
      <c r="L7" s="3"/>
      <c r="M7" s="475" t="s">
        <v>260</v>
      </c>
      <c r="N7" s="475"/>
    </row>
    <row r="8" spans="1:20" ht="22.5" customHeight="1" thickBot="1" x14ac:dyDescent="0.35">
      <c r="B8" s="130"/>
      <c r="C8" s="131"/>
      <c r="D8" s="203" t="s">
        <v>24</v>
      </c>
      <c r="E8" s="203" t="s">
        <v>2</v>
      </c>
      <c r="F8" s="131"/>
      <c r="G8" s="203" t="s">
        <v>24</v>
      </c>
      <c r="H8" s="203" t="s">
        <v>2</v>
      </c>
      <c r="I8" s="131"/>
      <c r="J8" s="203" t="s">
        <v>24</v>
      </c>
      <c r="K8" s="203" t="s">
        <v>2</v>
      </c>
      <c r="L8" s="131"/>
      <c r="M8" s="203" t="s">
        <v>24</v>
      </c>
      <c r="N8" s="203" t="s">
        <v>2</v>
      </c>
      <c r="P8" s="298"/>
      <c r="Q8" s="299"/>
    </row>
    <row r="9" spans="1:20" ht="15" customHeight="1" x14ac:dyDescent="0.25">
      <c r="B9" s="14" t="s">
        <v>151</v>
      </c>
      <c r="C9" s="135"/>
      <c r="D9" s="168">
        <v>18</v>
      </c>
      <c r="E9" s="5">
        <f>D9/SUM(D$9:D$11)</f>
        <v>0.15929203539823009</v>
      </c>
      <c r="F9" s="135"/>
      <c r="G9" s="168">
        <v>35</v>
      </c>
      <c r="H9" s="20">
        <f>G9/SUM(G$9:G$11)</f>
        <v>0.18617021276595744</v>
      </c>
      <c r="I9" s="135"/>
      <c r="J9" s="168">
        <v>1</v>
      </c>
      <c r="K9" s="5">
        <f>J9/SUM(J$9:J$11)</f>
        <v>0.2</v>
      </c>
      <c r="L9" s="135"/>
      <c r="M9" s="168">
        <f>SUM(D9,G9,J9)</f>
        <v>54</v>
      </c>
      <c r="N9" s="5">
        <f>M9/SUM(M$9:M$11)</f>
        <v>0.17647058823529413</v>
      </c>
      <c r="P9" s="298"/>
      <c r="Q9" s="299"/>
    </row>
    <row r="10" spans="1:20" ht="15" customHeight="1" x14ac:dyDescent="0.25">
      <c r="B10" s="138" t="s">
        <v>152</v>
      </c>
      <c r="C10" s="135"/>
      <c r="D10" s="169">
        <v>7</v>
      </c>
      <c r="E10" s="140">
        <f t="shared" ref="E10:E11" si="0">D10/SUM(D$9:D$11)</f>
        <v>6.1946902654867256E-2</v>
      </c>
      <c r="F10" s="135"/>
      <c r="G10" s="169">
        <v>7</v>
      </c>
      <c r="H10" s="256">
        <f t="shared" ref="H10:H11" si="1">G10/SUM(G$9:G$11)</f>
        <v>3.7234042553191488E-2</v>
      </c>
      <c r="I10" s="135"/>
      <c r="J10" s="169">
        <v>0</v>
      </c>
      <c r="K10" s="140">
        <f t="shared" ref="K10:K11" si="2">J10/SUM(J$9:J$11)</f>
        <v>0</v>
      </c>
      <c r="L10" s="135"/>
      <c r="M10" s="169">
        <f t="shared" ref="M10:M11" si="3">SUM(D10,G10,J10)</f>
        <v>14</v>
      </c>
      <c r="N10" s="140">
        <f t="shared" ref="N10:N11" si="4">M10/SUM(M$9:M$11)</f>
        <v>4.5751633986928102E-2</v>
      </c>
      <c r="P10" s="145"/>
      <c r="Q10" s="299"/>
    </row>
    <row r="11" spans="1:20" ht="15" customHeight="1" thickBot="1" x14ac:dyDescent="0.3">
      <c r="B11" s="300" t="s">
        <v>153</v>
      </c>
      <c r="C11" s="135"/>
      <c r="D11" s="301">
        <v>88</v>
      </c>
      <c r="E11" s="302">
        <f t="shared" si="0"/>
        <v>0.77876106194690264</v>
      </c>
      <c r="F11" s="135"/>
      <c r="G11" s="301">
        <v>146</v>
      </c>
      <c r="H11" s="303">
        <f t="shared" si="1"/>
        <v>0.77659574468085102</v>
      </c>
      <c r="I11" s="135"/>
      <c r="J11" s="301">
        <v>4</v>
      </c>
      <c r="K11" s="302">
        <f t="shared" si="2"/>
        <v>0.8</v>
      </c>
      <c r="L11" s="135"/>
      <c r="M11" s="301">
        <f t="shared" si="3"/>
        <v>238</v>
      </c>
      <c r="N11" s="302">
        <f t="shared" si="4"/>
        <v>0.77777777777777779</v>
      </c>
      <c r="P11" s="145"/>
      <c r="Q11" s="299"/>
    </row>
    <row r="12" spans="1:20" ht="12" customHeight="1" thickTop="1" x14ac:dyDescent="0.25">
      <c r="C12" s="1"/>
      <c r="E12" s="155"/>
      <c r="F12" s="156"/>
      <c r="G12" s="155"/>
      <c r="H12" s="155"/>
      <c r="I12" s="156"/>
      <c r="J12" s="79"/>
      <c r="K12" s="79"/>
      <c r="L12" s="1"/>
      <c r="M12" s="1"/>
      <c r="N12" s="1"/>
      <c r="P12" s="1"/>
      <c r="Q12" s="1"/>
      <c r="R12" s="1"/>
      <c r="S12" s="1"/>
      <c r="T12" s="1"/>
    </row>
    <row r="13" spans="1:20" ht="12" customHeight="1" x14ac:dyDescent="0.25">
      <c r="B13" s="471" t="s">
        <v>203</v>
      </c>
      <c r="C13" s="471"/>
      <c r="D13" s="471"/>
      <c r="E13" s="471"/>
      <c r="F13" s="471"/>
      <c r="G13" s="471"/>
      <c r="H13" s="471"/>
      <c r="I13" s="471"/>
      <c r="J13" s="471"/>
      <c r="K13" s="471"/>
      <c r="L13" s="1"/>
      <c r="M13" s="1"/>
      <c r="N13" s="1"/>
      <c r="P13" s="1"/>
      <c r="Q13" s="1"/>
      <c r="R13" s="1"/>
      <c r="S13" s="1"/>
      <c r="T13" s="1"/>
    </row>
    <row r="14" spans="1:20" ht="12" customHeight="1" x14ac:dyDescent="0.25">
      <c r="B14" s="157" t="s">
        <v>46</v>
      </c>
      <c r="C14" s="1"/>
      <c r="E14" s="157"/>
      <c r="F14" s="157"/>
      <c r="G14" s="158"/>
      <c r="H14" s="157"/>
      <c r="I14" s="157"/>
      <c r="J14" s="157"/>
      <c r="K14" s="158"/>
      <c r="L14" s="297"/>
      <c r="M14" s="297"/>
      <c r="N14" s="1"/>
      <c r="P14" s="1"/>
      <c r="Q14" s="1"/>
      <c r="R14" s="1"/>
      <c r="S14" s="1"/>
      <c r="T14" s="1"/>
    </row>
    <row r="15" spans="1:20" ht="12" customHeight="1" x14ac:dyDescent="0.25">
      <c r="B15" s="304" t="s">
        <v>158</v>
      </c>
      <c r="C15" s="1"/>
      <c r="E15" s="159"/>
      <c r="F15" s="159"/>
      <c r="G15" s="158"/>
      <c r="H15" s="159"/>
      <c r="I15" s="159"/>
      <c r="J15" s="159"/>
      <c r="K15" s="158"/>
      <c r="L15" s="297"/>
      <c r="M15" s="297"/>
      <c r="N15" s="1"/>
      <c r="P15" s="1"/>
      <c r="Q15" s="1"/>
      <c r="R15" s="1"/>
      <c r="S15" s="1"/>
      <c r="T15" s="1"/>
    </row>
    <row r="16" spans="1:20" ht="12.5" x14ac:dyDescent="0.25">
      <c r="B16" s="288"/>
      <c r="C16" s="1"/>
      <c r="E16" s="297"/>
      <c r="F16" s="297"/>
      <c r="G16" s="297"/>
      <c r="H16" s="297"/>
      <c r="I16" s="297"/>
      <c r="J16" s="297"/>
      <c r="K16" s="297"/>
      <c r="L16" s="1"/>
      <c r="M16" s="1"/>
      <c r="N16" s="1"/>
      <c r="P16" s="1"/>
      <c r="Q16" s="1"/>
      <c r="R16" s="1"/>
      <c r="S16" s="1"/>
      <c r="T16" s="1"/>
    </row>
    <row r="17" spans="1:20" ht="12" customHeight="1" x14ac:dyDescent="0.25">
      <c r="B17" s="473" t="s">
        <v>335</v>
      </c>
      <c r="C17" s="473"/>
      <c r="D17" s="473"/>
      <c r="E17" s="473"/>
      <c r="F17" s="473"/>
      <c r="G17" s="473"/>
      <c r="H17" s="473"/>
      <c r="I17" s="473"/>
      <c r="J17" s="473"/>
      <c r="K17" s="473"/>
      <c r="L17" s="1"/>
      <c r="M17" s="1"/>
      <c r="N17" s="1"/>
      <c r="P17" s="1"/>
      <c r="Q17" s="1"/>
      <c r="R17" s="1"/>
      <c r="S17" s="1"/>
      <c r="T17" s="1"/>
    </row>
    <row r="18" spans="1:20" ht="12.5" x14ac:dyDescent="0.25">
      <c r="C18" s="1"/>
      <c r="D18" s="1"/>
      <c r="E18" s="158"/>
      <c r="F18" s="1"/>
      <c r="G18" s="1"/>
      <c r="H18" s="1"/>
      <c r="I18" s="1"/>
      <c r="J18" s="1"/>
      <c r="K18" s="1"/>
      <c r="L18" s="1"/>
      <c r="M18" s="1"/>
      <c r="N18" s="1"/>
      <c r="P18" s="1"/>
      <c r="Q18" s="1"/>
      <c r="R18" s="1"/>
      <c r="S18" s="1"/>
      <c r="T18" s="1"/>
    </row>
    <row r="19" spans="1:20" ht="12" customHeight="1" x14ac:dyDescent="0.25">
      <c r="C19" s="1"/>
      <c r="D19" s="1"/>
      <c r="E19" s="158"/>
      <c r="F19" s="1"/>
      <c r="G19" s="1"/>
      <c r="H19" s="1"/>
      <c r="I19" s="1"/>
      <c r="J19" s="1"/>
      <c r="K19" s="1"/>
      <c r="L19" s="1"/>
      <c r="M19" s="1"/>
      <c r="N19" s="1"/>
      <c r="P19" s="1"/>
      <c r="Q19" s="1"/>
      <c r="R19" s="1"/>
      <c r="S19" s="1"/>
      <c r="T19" s="1"/>
    </row>
    <row r="20" spans="1:20" ht="15" customHeight="1" x14ac:dyDescent="0.3">
      <c r="B20" s="481" t="s">
        <v>421</v>
      </c>
      <c r="C20" s="481"/>
      <c r="D20" s="481"/>
      <c r="E20" s="481"/>
      <c r="F20" s="481"/>
      <c r="G20" s="481"/>
      <c r="H20" s="481"/>
      <c r="I20" s="481"/>
      <c r="J20" s="481"/>
      <c r="K20" s="481"/>
      <c r="L20" s="481"/>
      <c r="M20" s="481"/>
      <c r="N20" s="481"/>
    </row>
    <row r="21" spans="1:20" ht="12.75" customHeight="1" x14ac:dyDescent="0.25">
      <c r="B21" s="123"/>
      <c r="C21" s="124"/>
      <c r="D21" s="124"/>
      <c r="E21" s="123"/>
      <c r="F21" s="124"/>
      <c r="G21" s="124"/>
      <c r="H21" s="125"/>
      <c r="I21" s="124"/>
      <c r="J21" s="124"/>
      <c r="K21" s="125"/>
      <c r="L21" s="124"/>
      <c r="M21" s="124"/>
      <c r="N21" s="125"/>
    </row>
    <row r="22" spans="1:20" ht="15" customHeight="1" x14ac:dyDescent="0.3">
      <c r="B22" s="123"/>
      <c r="C22" s="124"/>
      <c r="D22" s="482" t="s">
        <v>4</v>
      </c>
      <c r="E22" s="482"/>
      <c r="F22" s="126"/>
      <c r="G22" s="483" t="s">
        <v>5</v>
      </c>
      <c r="H22" s="483"/>
      <c r="I22" s="126"/>
      <c r="J22" s="483" t="s">
        <v>26</v>
      </c>
      <c r="K22" s="483"/>
      <c r="L22" s="126"/>
      <c r="M22" s="483" t="s">
        <v>3</v>
      </c>
      <c r="N22" s="483"/>
      <c r="P22" s="298"/>
      <c r="Q22" s="127"/>
    </row>
    <row r="23" spans="1:20" s="177" customFormat="1" ht="14.5" x14ac:dyDescent="0.35">
      <c r="A23" s="158"/>
      <c r="B23" s="128"/>
      <c r="C23" s="128"/>
      <c r="D23" s="475" t="s">
        <v>251</v>
      </c>
      <c r="E23" s="475"/>
      <c r="F23" s="3"/>
      <c r="G23" s="475" t="s">
        <v>252</v>
      </c>
      <c r="H23" s="475"/>
      <c r="I23" s="3"/>
      <c r="J23" s="475" t="s">
        <v>246</v>
      </c>
      <c r="K23" s="475"/>
      <c r="L23" s="3"/>
      <c r="M23" s="475" t="s">
        <v>253</v>
      </c>
      <c r="N23" s="475"/>
    </row>
    <row r="24" spans="1:20" ht="22.5" customHeight="1" thickBot="1" x14ac:dyDescent="0.35">
      <c r="B24" s="130"/>
      <c r="C24" s="131"/>
      <c r="D24" s="203" t="s">
        <v>24</v>
      </c>
      <c r="E24" s="203" t="s">
        <v>2</v>
      </c>
      <c r="F24" s="131"/>
      <c r="G24" s="203" t="s">
        <v>24</v>
      </c>
      <c r="H24" s="203" t="s">
        <v>2</v>
      </c>
      <c r="I24" s="131"/>
      <c r="J24" s="203" t="s">
        <v>24</v>
      </c>
      <c r="K24" s="203" t="s">
        <v>2</v>
      </c>
      <c r="L24" s="131"/>
      <c r="M24" s="203" t="s">
        <v>24</v>
      </c>
      <c r="N24" s="203" t="s">
        <v>2</v>
      </c>
      <c r="P24" s="298"/>
      <c r="Q24" s="299"/>
    </row>
    <row r="25" spans="1:20" ht="15" customHeight="1" x14ac:dyDescent="0.25">
      <c r="B25" s="14" t="s">
        <v>154</v>
      </c>
      <c r="C25" s="135"/>
      <c r="D25" s="168">
        <v>54</v>
      </c>
      <c r="E25" s="5">
        <f>D25/SUM($D$25:$D$27)</f>
        <v>0.48214285714285715</v>
      </c>
      <c r="F25" s="135"/>
      <c r="G25" s="168">
        <v>77</v>
      </c>
      <c r="H25" s="5">
        <f>G25/SUM($G$25:$G$27)</f>
        <v>0.41397849462365593</v>
      </c>
      <c r="I25" s="135"/>
      <c r="J25" s="168">
        <v>1</v>
      </c>
      <c r="K25" s="5">
        <f>J25/SUM($J$25:$J$27)</f>
        <v>0.2</v>
      </c>
      <c r="L25" s="135"/>
      <c r="M25" s="168">
        <f>SUM(D25,G25,J25)</f>
        <v>132</v>
      </c>
      <c r="N25" s="5">
        <f>M25/SUM($M$25:$M$27)</f>
        <v>0.43564356435643564</v>
      </c>
      <c r="P25" s="298"/>
      <c r="Q25" s="299"/>
    </row>
    <row r="26" spans="1:20" ht="15" customHeight="1" x14ac:dyDescent="0.25">
      <c r="B26" s="138" t="s">
        <v>155</v>
      </c>
      <c r="C26" s="135"/>
      <c r="D26" s="169">
        <v>27</v>
      </c>
      <c r="E26" s="140">
        <f t="shared" ref="E26:E27" si="5">D26/SUM($D$25:$D$27)</f>
        <v>0.24107142857142858</v>
      </c>
      <c r="F26" s="135"/>
      <c r="G26" s="169">
        <v>67</v>
      </c>
      <c r="H26" s="140">
        <f t="shared" ref="H26:H27" si="6">G26/SUM($G$25:$G$27)</f>
        <v>0.36021505376344087</v>
      </c>
      <c r="I26" s="135"/>
      <c r="J26" s="169">
        <v>3</v>
      </c>
      <c r="K26" s="140">
        <f t="shared" ref="K26:K27" si="7">J26/SUM($J$25:$J$27)</f>
        <v>0.6</v>
      </c>
      <c r="L26" s="135"/>
      <c r="M26" s="169">
        <f t="shared" ref="M26:M27" si="8">SUM(D26,G26,J26)</f>
        <v>97</v>
      </c>
      <c r="N26" s="140">
        <f t="shared" ref="N26:N27" si="9">M26/SUM($M$25:$M$27)</f>
        <v>0.32013201320132012</v>
      </c>
      <c r="P26" s="145"/>
      <c r="Q26" s="299"/>
    </row>
    <row r="27" spans="1:20" ht="15" customHeight="1" thickBot="1" x14ac:dyDescent="0.3">
      <c r="B27" s="300" t="s">
        <v>156</v>
      </c>
      <c r="C27" s="135"/>
      <c r="D27" s="301">
        <v>31</v>
      </c>
      <c r="E27" s="302">
        <f t="shared" si="5"/>
        <v>0.2767857142857143</v>
      </c>
      <c r="F27" s="135"/>
      <c r="G27" s="301">
        <v>42</v>
      </c>
      <c r="H27" s="302">
        <f t="shared" si="6"/>
        <v>0.22580645161290322</v>
      </c>
      <c r="I27" s="135"/>
      <c r="J27" s="301">
        <v>1</v>
      </c>
      <c r="K27" s="302">
        <f t="shared" si="7"/>
        <v>0.2</v>
      </c>
      <c r="L27" s="135"/>
      <c r="M27" s="301">
        <f t="shared" si="8"/>
        <v>74</v>
      </c>
      <c r="N27" s="302">
        <f t="shared" si="9"/>
        <v>0.24422442244224424</v>
      </c>
      <c r="P27" s="145"/>
      <c r="Q27" s="299"/>
    </row>
    <row r="28" spans="1:20" ht="12" customHeight="1" thickTop="1" x14ac:dyDescent="0.25">
      <c r="C28" s="1"/>
      <c r="E28" s="155"/>
      <c r="F28" s="156"/>
      <c r="G28" s="155"/>
      <c r="H28" s="155"/>
      <c r="I28" s="156"/>
      <c r="J28" s="79"/>
      <c r="K28" s="79"/>
      <c r="L28" s="1"/>
      <c r="M28" s="1"/>
      <c r="N28" s="1"/>
      <c r="P28" s="1"/>
      <c r="Q28" s="1"/>
      <c r="R28" s="1"/>
      <c r="S28" s="1"/>
      <c r="T28" s="1"/>
    </row>
    <row r="29" spans="1:20" ht="12" customHeight="1" x14ac:dyDescent="0.25">
      <c r="B29" s="471" t="s">
        <v>203</v>
      </c>
      <c r="C29" s="471"/>
      <c r="D29" s="471"/>
      <c r="E29" s="471"/>
      <c r="F29" s="471"/>
      <c r="G29" s="471"/>
      <c r="H29" s="471"/>
      <c r="I29" s="471"/>
      <c r="J29" s="471"/>
      <c r="K29" s="471"/>
      <c r="L29" s="1"/>
      <c r="M29" s="1"/>
      <c r="N29" s="1"/>
      <c r="P29" s="1"/>
      <c r="Q29" s="1"/>
      <c r="R29" s="1"/>
      <c r="S29" s="1"/>
      <c r="T29" s="1"/>
    </row>
    <row r="30" spans="1:20" ht="12" customHeight="1" x14ac:dyDescent="0.25">
      <c r="B30" s="157" t="s">
        <v>46</v>
      </c>
      <c r="C30" s="1"/>
      <c r="E30" s="157"/>
      <c r="F30" s="157"/>
      <c r="G30" s="158"/>
      <c r="H30" s="157"/>
      <c r="I30" s="157"/>
      <c r="J30" s="157"/>
      <c r="K30" s="158"/>
      <c r="L30" s="297"/>
      <c r="M30" s="297"/>
      <c r="N30" s="1"/>
      <c r="P30" s="1"/>
      <c r="Q30" s="1"/>
      <c r="R30" s="1"/>
      <c r="S30" s="1"/>
      <c r="T30" s="1"/>
    </row>
    <row r="31" spans="1:20" ht="12" customHeight="1" x14ac:dyDescent="0.25">
      <c r="B31" s="159" t="s">
        <v>47</v>
      </c>
      <c r="C31" s="1"/>
      <c r="E31" s="159"/>
      <c r="F31" s="159"/>
      <c r="G31" s="158"/>
      <c r="H31" s="159"/>
      <c r="I31" s="159"/>
      <c r="J31" s="159"/>
      <c r="K31" s="158"/>
      <c r="L31" s="297"/>
      <c r="M31" s="297"/>
      <c r="N31" s="1"/>
      <c r="P31" s="1"/>
      <c r="Q31" s="1"/>
      <c r="R31" s="1"/>
      <c r="S31" s="1"/>
      <c r="T31" s="1"/>
    </row>
    <row r="32" spans="1:20" ht="12" customHeight="1" x14ac:dyDescent="0.25">
      <c r="B32" s="297"/>
      <c r="C32" s="1"/>
      <c r="E32" s="297"/>
      <c r="F32" s="297"/>
      <c r="G32" s="297"/>
      <c r="H32" s="297"/>
      <c r="I32" s="297"/>
      <c r="J32" s="297"/>
      <c r="K32" s="297"/>
      <c r="L32" s="1"/>
      <c r="M32" s="1"/>
      <c r="N32" s="1"/>
      <c r="P32" s="1"/>
      <c r="Q32" s="1"/>
      <c r="R32" s="1"/>
      <c r="S32" s="1"/>
      <c r="T32" s="1"/>
    </row>
    <row r="33" spans="1:20" ht="12" customHeight="1" x14ac:dyDescent="0.25">
      <c r="B33" s="473" t="s">
        <v>335</v>
      </c>
      <c r="C33" s="473"/>
      <c r="D33" s="473"/>
      <c r="E33" s="473"/>
      <c r="F33" s="473"/>
      <c r="G33" s="473"/>
      <c r="H33" s="473"/>
      <c r="I33" s="473"/>
      <c r="J33" s="473"/>
      <c r="K33" s="473"/>
      <c r="L33" s="1"/>
      <c r="M33" s="1"/>
      <c r="N33" s="1"/>
      <c r="P33" s="1"/>
      <c r="Q33" s="1"/>
      <c r="R33" s="1"/>
      <c r="S33" s="1"/>
      <c r="T33" s="1"/>
    </row>
    <row r="34" spans="1:20" ht="12.5" x14ac:dyDescent="0.25">
      <c r="C34" s="1"/>
      <c r="D34" s="1"/>
      <c r="E34" s="158"/>
      <c r="F34" s="1"/>
      <c r="G34" s="1"/>
      <c r="H34" s="1"/>
      <c r="I34" s="1"/>
      <c r="J34" s="1"/>
      <c r="K34" s="1"/>
      <c r="L34" s="1"/>
      <c r="M34" s="1"/>
      <c r="N34" s="1"/>
      <c r="P34" s="1"/>
      <c r="Q34" s="1"/>
      <c r="R34" s="1"/>
      <c r="S34" s="1"/>
      <c r="T34" s="1"/>
    </row>
    <row r="35" spans="1:20" ht="12" customHeight="1" x14ac:dyDescent="0.25">
      <c r="C35" s="1"/>
      <c r="D35" s="1"/>
      <c r="E35" s="158"/>
      <c r="F35" s="1"/>
      <c r="G35" s="1"/>
      <c r="H35" s="1"/>
      <c r="I35" s="1"/>
      <c r="J35" s="1"/>
      <c r="K35" s="1"/>
      <c r="L35" s="1"/>
      <c r="M35" s="1"/>
      <c r="N35" s="1"/>
      <c r="P35" s="1"/>
      <c r="Q35" s="1"/>
      <c r="R35" s="1"/>
      <c r="S35" s="1"/>
      <c r="T35" s="1"/>
    </row>
    <row r="36" spans="1:20" ht="15" customHeight="1" x14ac:dyDescent="0.3">
      <c r="B36" s="481" t="s">
        <v>448</v>
      </c>
      <c r="C36" s="481"/>
      <c r="D36" s="481"/>
      <c r="E36" s="481"/>
      <c r="F36" s="481"/>
      <c r="G36" s="481"/>
      <c r="H36" s="481"/>
      <c r="I36" s="481"/>
      <c r="J36" s="481"/>
      <c r="K36" s="481"/>
      <c r="L36" s="481"/>
      <c r="M36" s="481"/>
      <c r="N36" s="481"/>
    </row>
    <row r="37" spans="1:20" ht="12.75" customHeight="1" x14ac:dyDescent="0.25">
      <c r="B37" s="123"/>
      <c r="C37" s="124"/>
      <c r="D37" s="124"/>
      <c r="E37" s="123"/>
      <c r="F37" s="124"/>
      <c r="G37" s="124"/>
      <c r="H37" s="125"/>
      <c r="I37" s="124"/>
      <c r="J37" s="124"/>
      <c r="K37" s="125"/>
      <c r="L37" s="124"/>
      <c r="M37" s="124"/>
      <c r="N37" s="125"/>
    </row>
    <row r="38" spans="1:20" ht="15" customHeight="1" x14ac:dyDescent="0.3">
      <c r="B38" s="123"/>
      <c r="C38" s="124"/>
      <c r="D38" s="482" t="s">
        <v>4</v>
      </c>
      <c r="E38" s="482"/>
      <c r="F38" s="126"/>
      <c r="G38" s="483" t="s">
        <v>5</v>
      </c>
      <c r="H38" s="483"/>
      <c r="I38" s="126"/>
      <c r="J38" s="483" t="s">
        <v>26</v>
      </c>
      <c r="K38" s="483"/>
      <c r="L38" s="126"/>
      <c r="M38" s="483" t="s">
        <v>3</v>
      </c>
      <c r="N38" s="483"/>
      <c r="P38" s="298"/>
      <c r="Q38" s="127"/>
    </row>
    <row r="39" spans="1:20" s="177" customFormat="1" ht="14.5" x14ac:dyDescent="0.35">
      <c r="A39" s="158"/>
      <c r="B39" s="128"/>
      <c r="C39" s="128"/>
      <c r="D39" s="475" t="s">
        <v>245</v>
      </c>
      <c r="E39" s="475"/>
      <c r="F39" s="3"/>
      <c r="G39" s="475" t="s">
        <v>258</v>
      </c>
      <c r="H39" s="475"/>
      <c r="I39" s="3"/>
      <c r="J39" s="475" t="s">
        <v>263</v>
      </c>
      <c r="K39" s="475"/>
      <c r="L39" s="3"/>
      <c r="M39" s="475" t="s">
        <v>338</v>
      </c>
      <c r="N39" s="475"/>
    </row>
    <row r="40" spans="1:20" ht="22.5" customHeight="1" thickBot="1" x14ac:dyDescent="0.35">
      <c r="B40" s="130"/>
      <c r="C40" s="131"/>
      <c r="D40" s="203" t="s">
        <v>24</v>
      </c>
      <c r="E40" s="203" t="s">
        <v>2</v>
      </c>
      <c r="F40" s="131"/>
      <c r="G40" s="203" t="s">
        <v>24</v>
      </c>
      <c r="H40" s="203" t="s">
        <v>2</v>
      </c>
      <c r="I40" s="131"/>
      <c r="J40" s="203" t="s">
        <v>24</v>
      </c>
      <c r="K40" s="203" t="s">
        <v>2</v>
      </c>
      <c r="L40" s="131"/>
      <c r="M40" s="203" t="s">
        <v>24</v>
      </c>
      <c r="N40" s="203" t="s">
        <v>2</v>
      </c>
      <c r="P40" s="298"/>
      <c r="Q40" s="299"/>
    </row>
    <row r="41" spans="1:20" ht="15" customHeight="1" x14ac:dyDescent="0.25">
      <c r="B41" s="14" t="s">
        <v>154</v>
      </c>
      <c r="C41" s="135"/>
      <c r="D41" s="168">
        <v>44</v>
      </c>
      <c r="E41" s="5">
        <f>D41/SUM($D$41:$D$43)</f>
        <v>0.38938053097345132</v>
      </c>
      <c r="F41" s="135"/>
      <c r="G41" s="168">
        <v>77</v>
      </c>
      <c r="H41" s="5">
        <f>G41/SUM($G$41:$G$43)</f>
        <v>0.41176470588235292</v>
      </c>
      <c r="I41" s="135"/>
      <c r="J41" s="168">
        <v>0</v>
      </c>
      <c r="K41" s="5">
        <f>J41/SUM($J$41:$J$43)</f>
        <v>0</v>
      </c>
      <c r="L41" s="135"/>
      <c r="M41" s="168">
        <f>SUM(D41,G41,J41)</f>
        <v>121</v>
      </c>
      <c r="N41" s="5">
        <f>M41/SUM($M$41:$M$43)</f>
        <v>0.39802631578947367</v>
      </c>
      <c r="P41" s="298"/>
      <c r="Q41" s="299"/>
    </row>
    <row r="42" spans="1:20" ht="15" customHeight="1" x14ac:dyDescent="0.25">
      <c r="B42" s="138" t="s">
        <v>155</v>
      </c>
      <c r="C42" s="135"/>
      <c r="D42" s="169">
        <v>28</v>
      </c>
      <c r="E42" s="140">
        <f t="shared" ref="E42:E43" si="10">D42/SUM($D$41:$D$43)</f>
        <v>0.24778761061946902</v>
      </c>
      <c r="F42" s="135"/>
      <c r="G42" s="169">
        <v>48</v>
      </c>
      <c r="H42" s="140">
        <f t="shared" ref="H42:H43" si="11">G42/SUM($G$41:$G$43)</f>
        <v>0.25668449197860965</v>
      </c>
      <c r="I42" s="135"/>
      <c r="J42" s="169">
        <v>3</v>
      </c>
      <c r="K42" s="140">
        <f t="shared" ref="K42:K43" si="12">J42/SUM($J$41:$J$43)</f>
        <v>0.75</v>
      </c>
      <c r="L42" s="135"/>
      <c r="M42" s="169">
        <f t="shared" ref="M42:M43" si="13">SUM(D42,G42,J42)</f>
        <v>79</v>
      </c>
      <c r="N42" s="140">
        <f t="shared" ref="N42:N43" si="14">M42/SUM($M$41:$M$43)</f>
        <v>0.25986842105263158</v>
      </c>
      <c r="P42" s="145"/>
      <c r="Q42" s="299"/>
    </row>
    <row r="43" spans="1:20" ht="15" customHeight="1" thickBot="1" x14ac:dyDescent="0.3">
      <c r="B43" s="300" t="s">
        <v>156</v>
      </c>
      <c r="C43" s="135"/>
      <c r="D43" s="301">
        <v>41</v>
      </c>
      <c r="E43" s="302">
        <f t="shared" si="10"/>
        <v>0.36283185840707965</v>
      </c>
      <c r="F43" s="135"/>
      <c r="G43" s="301">
        <v>62</v>
      </c>
      <c r="H43" s="302">
        <f t="shared" si="11"/>
        <v>0.33155080213903743</v>
      </c>
      <c r="I43" s="135"/>
      <c r="J43" s="301">
        <v>1</v>
      </c>
      <c r="K43" s="302">
        <f t="shared" si="12"/>
        <v>0.25</v>
      </c>
      <c r="L43" s="135"/>
      <c r="M43" s="301">
        <f t="shared" si="13"/>
        <v>104</v>
      </c>
      <c r="N43" s="302">
        <f t="shared" si="14"/>
        <v>0.34210526315789475</v>
      </c>
      <c r="P43" s="145"/>
      <c r="Q43" s="299"/>
    </row>
    <row r="44" spans="1:20" ht="12" customHeight="1" thickTop="1" x14ac:dyDescent="0.25">
      <c r="C44" s="1"/>
      <c r="E44" s="155"/>
      <c r="F44" s="156"/>
      <c r="G44" s="155"/>
      <c r="H44" s="155"/>
      <c r="I44" s="156"/>
      <c r="J44" s="79"/>
      <c r="K44" s="79"/>
      <c r="L44" s="1"/>
      <c r="M44" s="1"/>
      <c r="N44" s="1"/>
      <c r="P44" s="1"/>
      <c r="Q44" s="1"/>
      <c r="R44" s="1"/>
      <c r="S44" s="1"/>
      <c r="T44" s="1"/>
    </row>
    <row r="45" spans="1:20" ht="12" customHeight="1" x14ac:dyDescent="0.25">
      <c r="B45" s="471" t="s">
        <v>203</v>
      </c>
      <c r="C45" s="471"/>
      <c r="D45" s="471"/>
      <c r="E45" s="471"/>
      <c r="F45" s="471"/>
      <c r="G45" s="471"/>
      <c r="H45" s="471"/>
      <c r="I45" s="471"/>
      <c r="J45" s="471"/>
      <c r="K45" s="471"/>
      <c r="L45" s="1"/>
      <c r="M45" s="1"/>
      <c r="N45" s="1"/>
      <c r="P45" s="1"/>
      <c r="Q45" s="1"/>
      <c r="R45" s="1"/>
      <c r="S45" s="1"/>
      <c r="T45" s="1"/>
    </row>
    <row r="46" spans="1:20" ht="12" customHeight="1" x14ac:dyDescent="0.25">
      <c r="B46" s="157" t="s">
        <v>46</v>
      </c>
      <c r="C46" s="1"/>
      <c r="E46" s="157"/>
      <c r="F46" s="157"/>
      <c r="G46" s="158"/>
      <c r="H46" s="157"/>
      <c r="I46" s="157"/>
      <c r="J46" s="157"/>
      <c r="K46" s="158"/>
      <c r="L46" s="297"/>
      <c r="M46" s="297"/>
      <c r="N46" s="1"/>
      <c r="P46" s="1"/>
      <c r="Q46" s="1"/>
      <c r="R46" s="1"/>
      <c r="S46" s="1"/>
      <c r="T46" s="1"/>
    </row>
    <row r="47" spans="1:20" ht="12" customHeight="1" x14ac:dyDescent="0.25">
      <c r="B47" s="159" t="s">
        <v>47</v>
      </c>
      <c r="C47" s="1"/>
      <c r="E47" s="159"/>
      <c r="F47" s="159"/>
      <c r="G47" s="158"/>
      <c r="H47" s="159"/>
      <c r="I47" s="159"/>
      <c r="J47" s="159"/>
      <c r="K47" s="158"/>
      <c r="L47" s="297"/>
      <c r="M47" s="297"/>
      <c r="N47" s="1"/>
      <c r="P47" s="1"/>
      <c r="Q47" s="1"/>
      <c r="R47" s="1"/>
      <c r="S47" s="1"/>
      <c r="T47" s="1"/>
    </row>
    <row r="48" spans="1:20" ht="12" customHeight="1" x14ac:dyDescent="0.25">
      <c r="B48" s="297"/>
      <c r="C48" s="1"/>
      <c r="E48" s="297"/>
      <c r="F48" s="297"/>
      <c r="G48" s="297"/>
      <c r="H48" s="297"/>
      <c r="I48" s="297"/>
      <c r="J48" s="297"/>
      <c r="K48" s="297"/>
      <c r="L48" s="1"/>
      <c r="M48" s="1"/>
      <c r="N48" s="1"/>
      <c r="P48" s="1"/>
      <c r="Q48" s="1"/>
      <c r="R48" s="1"/>
      <c r="S48" s="1"/>
      <c r="T48" s="1"/>
    </row>
    <row r="49" spans="1:20" ht="12" customHeight="1" x14ac:dyDescent="0.25">
      <c r="B49" s="473" t="s">
        <v>335</v>
      </c>
      <c r="C49" s="473"/>
      <c r="D49" s="473"/>
      <c r="E49" s="473"/>
      <c r="F49" s="473"/>
      <c r="G49" s="473"/>
      <c r="H49" s="473"/>
      <c r="I49" s="473"/>
      <c r="J49" s="473"/>
      <c r="K49" s="473"/>
      <c r="L49" s="1"/>
      <c r="M49" s="1"/>
      <c r="N49" s="1"/>
      <c r="P49" s="1"/>
      <c r="Q49" s="1"/>
      <c r="R49" s="1"/>
      <c r="S49" s="1"/>
      <c r="T49" s="1"/>
    </row>
    <row r="50" spans="1:20" ht="15" customHeight="1" x14ac:dyDescent="0.35">
      <c r="A50"/>
      <c r="B50" s="115"/>
      <c r="C50" s="166"/>
      <c r="D50" s="166"/>
      <c r="E50" s="115"/>
      <c r="F50"/>
      <c r="G50" s="166"/>
      <c r="J50" s="166"/>
      <c r="M50" s="166"/>
      <c r="P50" s="1"/>
      <c r="Q50" s="1"/>
      <c r="R50" s="1"/>
      <c r="S50" s="1"/>
      <c r="T50" s="1"/>
    </row>
    <row r="51" spans="1:20" ht="15" customHeight="1" x14ac:dyDescent="0.35">
      <c r="A51"/>
      <c r="B51" s="115"/>
      <c r="C51" s="166"/>
      <c r="D51" s="166"/>
      <c r="E51" s="115"/>
      <c r="F51"/>
      <c r="G51" s="166"/>
      <c r="J51" s="166"/>
      <c r="M51" s="166"/>
      <c r="P51" s="1"/>
      <c r="Q51" s="1"/>
      <c r="R51" s="1"/>
      <c r="S51" s="1"/>
      <c r="T51" s="1"/>
    </row>
    <row r="52" spans="1:20" s="122" customFormat="1" ht="15" customHeight="1" x14ac:dyDescent="0.25">
      <c r="B52" s="1"/>
      <c r="C52" s="120"/>
      <c r="D52" s="120"/>
      <c r="E52" s="1"/>
      <c r="F52" s="120"/>
      <c r="G52" s="120"/>
      <c r="H52" s="2"/>
      <c r="I52" s="120"/>
      <c r="J52" s="120"/>
      <c r="K52" s="2"/>
      <c r="L52" s="120"/>
      <c r="M52" s="120"/>
      <c r="N52" s="2"/>
      <c r="O52" s="1"/>
    </row>
    <row r="53" spans="1:20" s="122" customFormat="1" ht="15" customHeight="1" x14ac:dyDescent="0.25">
      <c r="B53" s="1"/>
      <c r="C53" s="120"/>
      <c r="D53" s="120"/>
      <c r="E53" s="1"/>
      <c r="F53" s="120"/>
      <c r="G53" s="120"/>
      <c r="H53" s="2"/>
      <c r="I53" s="120"/>
      <c r="J53" s="120"/>
      <c r="K53" s="2"/>
      <c r="L53" s="120"/>
      <c r="M53" s="120"/>
      <c r="N53" s="2"/>
      <c r="O53" s="1"/>
    </row>
    <row r="54" spans="1:20" s="122" customFormat="1" ht="15" customHeight="1" x14ac:dyDescent="0.25">
      <c r="B54" s="1"/>
      <c r="C54" s="120"/>
      <c r="D54" s="120"/>
      <c r="E54" s="1"/>
      <c r="F54" s="120"/>
      <c r="G54" s="120"/>
      <c r="H54" s="2"/>
      <c r="I54" s="120"/>
      <c r="J54" s="120"/>
      <c r="K54" s="2"/>
      <c r="L54" s="120"/>
      <c r="M54" s="120"/>
      <c r="N54" s="2"/>
      <c r="O54" s="1"/>
    </row>
  </sheetData>
  <customSheetViews>
    <customSheetView guid="{2806289E-E2A8-4B9B-A15C-380DC7171E03}" showPageBreaks="1" showGridLines="0" view="pageLayout" topLeftCell="A30">
      <selection activeCell="B40" sqref="B40:N40"/>
      <pageMargins left="0.75" right="0.75" top="0.75" bottom="0.75" header="0.5" footer="0.5"/>
      <pageSetup orientation="landscape" r:id="rId1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  <customSheetView guid="{F3B5803E-F644-4017-98FB-3DB746882656}" showPageBreaks="1" showGridLines="0" view="pageLayout" topLeftCell="A39">
      <selection activeCell="B40" sqref="B40:N40"/>
      <pageMargins left="0.75" right="0.75" top="0.75" bottom="0.75" header="0.5" footer="0.5"/>
      <pageSetup orientation="landscape" r:id="rId2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</customSheetViews>
  <mergeCells count="33">
    <mergeCell ref="B45:K45"/>
    <mergeCell ref="B49:K49"/>
    <mergeCell ref="B36:N36"/>
    <mergeCell ref="D38:E38"/>
    <mergeCell ref="G38:H38"/>
    <mergeCell ref="J38:K38"/>
    <mergeCell ref="M38:N38"/>
    <mergeCell ref="D39:E39"/>
    <mergeCell ref="G39:H39"/>
    <mergeCell ref="J39:K39"/>
    <mergeCell ref="M39:N39"/>
    <mergeCell ref="B33:K33"/>
    <mergeCell ref="B13:K13"/>
    <mergeCell ref="B17:K17"/>
    <mergeCell ref="B20:N20"/>
    <mergeCell ref="D22:E22"/>
    <mergeCell ref="G22:H22"/>
    <mergeCell ref="J22:K22"/>
    <mergeCell ref="M22:N22"/>
    <mergeCell ref="D23:E23"/>
    <mergeCell ref="G23:H23"/>
    <mergeCell ref="J23:K23"/>
    <mergeCell ref="M23:N23"/>
    <mergeCell ref="B29:K29"/>
    <mergeCell ref="D7:E7"/>
    <mergeCell ref="G7:H7"/>
    <mergeCell ref="J7:K7"/>
    <mergeCell ref="M7:N7"/>
    <mergeCell ref="B4:N4"/>
    <mergeCell ref="D6:E6"/>
    <mergeCell ref="G6:H6"/>
    <mergeCell ref="J6:K6"/>
    <mergeCell ref="M6:N6"/>
  </mergeCells>
  <hyperlinks>
    <hyperlink ref="B2" location="ToC!A1" display="Table of Contents" xr:uid="{02EA2378-D98F-45C2-9145-14A40BF477C3}"/>
  </hyperlinks>
  <pageMargins left="0.75" right="0.75" top="0.75" bottom="0.75" header="0.5" footer="0.5"/>
  <pageSetup orientation="landscape" r:id="rId3"/>
  <headerFooter>
    <oddHeader>&amp;L&amp;"Arial,Italic"&amp;10ADEA Survey of Allied Dental Program Directors, 2018 Summary and Results</oddHeader>
    <oddFooter>&amp;L&amp;"Arial,Regular"&amp;10July 2019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E16FF-7592-4679-9973-D1296E740C95}">
  <dimension ref="B2:N19"/>
  <sheetViews>
    <sheetView showGridLines="0" workbookViewId="0">
      <selection activeCell="B2" sqref="B2"/>
    </sheetView>
  </sheetViews>
  <sheetFormatPr defaultColWidth="8.7265625" defaultRowHeight="14.5" x14ac:dyDescent="0.35"/>
  <cols>
    <col min="1" max="1" width="2.26953125" customWidth="1"/>
    <col min="2" max="2" width="26.81640625" customWidth="1"/>
    <col min="3" max="3" width="1.453125" customWidth="1"/>
    <col min="4" max="5" width="8.26953125" customWidth="1"/>
    <col min="6" max="6" width="1.453125" customWidth="1"/>
    <col min="7" max="8" width="8.26953125" customWidth="1"/>
    <col min="9" max="9" width="1.453125" customWidth="1"/>
    <col min="10" max="11" width="8.26953125" customWidth="1"/>
    <col min="12" max="12" width="1.7265625" customWidth="1"/>
    <col min="13" max="14" width="8.26953125" customWidth="1"/>
    <col min="209" max="209" width="28.81640625" customWidth="1"/>
    <col min="210" max="210" width="24.7265625" customWidth="1"/>
    <col min="211" max="211" width="22.7265625" customWidth="1"/>
    <col min="213" max="213" width="17.453125" customWidth="1"/>
    <col min="215" max="215" width="14.7265625" bestFit="1" customWidth="1"/>
    <col min="465" max="465" width="28.81640625" customWidth="1"/>
    <col min="466" max="466" width="24.7265625" customWidth="1"/>
    <col min="467" max="467" width="22.7265625" customWidth="1"/>
    <col min="469" max="469" width="17.453125" customWidth="1"/>
    <col min="471" max="471" width="14.7265625" bestFit="1" customWidth="1"/>
    <col min="721" max="721" width="28.81640625" customWidth="1"/>
    <col min="722" max="722" width="24.7265625" customWidth="1"/>
    <col min="723" max="723" width="22.7265625" customWidth="1"/>
    <col min="725" max="725" width="17.453125" customWidth="1"/>
    <col min="727" max="727" width="14.7265625" bestFit="1" customWidth="1"/>
    <col min="977" max="977" width="28.81640625" customWidth="1"/>
    <col min="978" max="978" width="24.7265625" customWidth="1"/>
    <col min="979" max="979" width="22.7265625" customWidth="1"/>
    <col min="981" max="981" width="17.453125" customWidth="1"/>
    <col min="983" max="983" width="14.7265625" bestFit="1" customWidth="1"/>
    <col min="1233" max="1233" width="28.81640625" customWidth="1"/>
    <col min="1234" max="1234" width="24.7265625" customWidth="1"/>
    <col min="1235" max="1235" width="22.7265625" customWidth="1"/>
    <col min="1237" max="1237" width="17.453125" customWidth="1"/>
    <col min="1239" max="1239" width="14.7265625" bestFit="1" customWidth="1"/>
    <col min="1489" max="1489" width="28.81640625" customWidth="1"/>
    <col min="1490" max="1490" width="24.7265625" customWidth="1"/>
    <col min="1491" max="1491" width="22.7265625" customWidth="1"/>
    <col min="1493" max="1493" width="17.453125" customWidth="1"/>
    <col min="1495" max="1495" width="14.7265625" bestFit="1" customWidth="1"/>
    <col min="1745" max="1745" width="28.81640625" customWidth="1"/>
    <col min="1746" max="1746" width="24.7265625" customWidth="1"/>
    <col min="1747" max="1747" width="22.7265625" customWidth="1"/>
    <col min="1749" max="1749" width="17.453125" customWidth="1"/>
    <col min="1751" max="1751" width="14.7265625" bestFit="1" customWidth="1"/>
    <col min="2001" max="2001" width="28.81640625" customWidth="1"/>
    <col min="2002" max="2002" width="24.7265625" customWidth="1"/>
    <col min="2003" max="2003" width="22.7265625" customWidth="1"/>
    <col min="2005" max="2005" width="17.453125" customWidth="1"/>
    <col min="2007" max="2007" width="14.7265625" bestFit="1" customWidth="1"/>
    <col min="2257" max="2257" width="28.81640625" customWidth="1"/>
    <col min="2258" max="2258" width="24.7265625" customWidth="1"/>
    <col min="2259" max="2259" width="22.7265625" customWidth="1"/>
    <col min="2261" max="2261" width="17.453125" customWidth="1"/>
    <col min="2263" max="2263" width="14.7265625" bestFit="1" customWidth="1"/>
    <col min="2513" max="2513" width="28.81640625" customWidth="1"/>
    <col min="2514" max="2514" width="24.7265625" customWidth="1"/>
    <col min="2515" max="2515" width="22.7265625" customWidth="1"/>
    <col min="2517" max="2517" width="17.453125" customWidth="1"/>
    <col min="2519" max="2519" width="14.7265625" bestFit="1" customWidth="1"/>
    <col min="2769" max="2769" width="28.81640625" customWidth="1"/>
    <col min="2770" max="2770" width="24.7265625" customWidth="1"/>
    <col min="2771" max="2771" width="22.7265625" customWidth="1"/>
    <col min="2773" max="2773" width="17.453125" customWidth="1"/>
    <col min="2775" max="2775" width="14.7265625" bestFit="1" customWidth="1"/>
    <col min="3025" max="3025" width="28.81640625" customWidth="1"/>
    <col min="3026" max="3026" width="24.7265625" customWidth="1"/>
    <col min="3027" max="3027" width="22.7265625" customWidth="1"/>
    <col min="3029" max="3029" width="17.453125" customWidth="1"/>
    <col min="3031" max="3031" width="14.7265625" bestFit="1" customWidth="1"/>
    <col min="3281" max="3281" width="28.81640625" customWidth="1"/>
    <col min="3282" max="3282" width="24.7265625" customWidth="1"/>
    <col min="3283" max="3283" width="22.7265625" customWidth="1"/>
    <col min="3285" max="3285" width="17.453125" customWidth="1"/>
    <col min="3287" max="3287" width="14.7265625" bestFit="1" customWidth="1"/>
    <col min="3537" max="3537" width="28.81640625" customWidth="1"/>
    <col min="3538" max="3538" width="24.7265625" customWidth="1"/>
    <col min="3539" max="3539" width="22.7265625" customWidth="1"/>
    <col min="3541" max="3541" width="17.453125" customWidth="1"/>
    <col min="3543" max="3543" width="14.7265625" bestFit="1" customWidth="1"/>
    <col min="3793" max="3793" width="28.81640625" customWidth="1"/>
    <col min="3794" max="3794" width="24.7265625" customWidth="1"/>
    <col min="3795" max="3795" width="22.7265625" customWidth="1"/>
    <col min="3797" max="3797" width="17.453125" customWidth="1"/>
    <col min="3799" max="3799" width="14.7265625" bestFit="1" customWidth="1"/>
    <col min="4049" max="4049" width="28.81640625" customWidth="1"/>
    <col min="4050" max="4050" width="24.7265625" customWidth="1"/>
    <col min="4051" max="4051" width="22.7265625" customWidth="1"/>
    <col min="4053" max="4053" width="17.453125" customWidth="1"/>
    <col min="4055" max="4055" width="14.7265625" bestFit="1" customWidth="1"/>
    <col min="4305" max="4305" width="28.81640625" customWidth="1"/>
    <col min="4306" max="4306" width="24.7265625" customWidth="1"/>
    <col min="4307" max="4307" width="22.7265625" customWidth="1"/>
    <col min="4309" max="4309" width="17.453125" customWidth="1"/>
    <col min="4311" max="4311" width="14.7265625" bestFit="1" customWidth="1"/>
    <col min="4561" max="4561" width="28.81640625" customWidth="1"/>
    <col min="4562" max="4562" width="24.7265625" customWidth="1"/>
    <col min="4563" max="4563" width="22.7265625" customWidth="1"/>
    <col min="4565" max="4565" width="17.453125" customWidth="1"/>
    <col min="4567" max="4567" width="14.7265625" bestFit="1" customWidth="1"/>
    <col min="4817" max="4817" width="28.81640625" customWidth="1"/>
    <col min="4818" max="4818" width="24.7265625" customWidth="1"/>
    <col min="4819" max="4819" width="22.7265625" customWidth="1"/>
    <col min="4821" max="4821" width="17.453125" customWidth="1"/>
    <col min="4823" max="4823" width="14.7265625" bestFit="1" customWidth="1"/>
    <col min="5073" max="5073" width="28.81640625" customWidth="1"/>
    <col min="5074" max="5074" width="24.7265625" customWidth="1"/>
    <col min="5075" max="5075" width="22.7265625" customWidth="1"/>
    <col min="5077" max="5077" width="17.453125" customWidth="1"/>
    <col min="5079" max="5079" width="14.7265625" bestFit="1" customWidth="1"/>
    <col min="5329" max="5329" width="28.81640625" customWidth="1"/>
    <col min="5330" max="5330" width="24.7265625" customWidth="1"/>
    <col min="5331" max="5331" width="22.7265625" customWidth="1"/>
    <col min="5333" max="5333" width="17.453125" customWidth="1"/>
    <col min="5335" max="5335" width="14.7265625" bestFit="1" customWidth="1"/>
    <col min="5585" max="5585" width="28.81640625" customWidth="1"/>
    <col min="5586" max="5586" width="24.7265625" customWidth="1"/>
    <col min="5587" max="5587" width="22.7265625" customWidth="1"/>
    <col min="5589" max="5589" width="17.453125" customWidth="1"/>
    <col min="5591" max="5591" width="14.7265625" bestFit="1" customWidth="1"/>
    <col min="5841" max="5841" width="28.81640625" customWidth="1"/>
    <col min="5842" max="5842" width="24.7265625" customWidth="1"/>
    <col min="5843" max="5843" width="22.7265625" customWidth="1"/>
    <col min="5845" max="5845" width="17.453125" customWidth="1"/>
    <col min="5847" max="5847" width="14.7265625" bestFit="1" customWidth="1"/>
    <col min="6097" max="6097" width="28.81640625" customWidth="1"/>
    <col min="6098" max="6098" width="24.7265625" customWidth="1"/>
    <col min="6099" max="6099" width="22.7265625" customWidth="1"/>
    <col min="6101" max="6101" width="17.453125" customWidth="1"/>
    <col min="6103" max="6103" width="14.7265625" bestFit="1" customWidth="1"/>
    <col min="6353" max="6353" width="28.81640625" customWidth="1"/>
    <col min="6354" max="6354" width="24.7265625" customWidth="1"/>
    <col min="6355" max="6355" width="22.7265625" customWidth="1"/>
    <col min="6357" max="6357" width="17.453125" customWidth="1"/>
    <col min="6359" max="6359" width="14.7265625" bestFit="1" customWidth="1"/>
    <col min="6609" max="6609" width="28.81640625" customWidth="1"/>
    <col min="6610" max="6610" width="24.7265625" customWidth="1"/>
    <col min="6611" max="6611" width="22.7265625" customWidth="1"/>
    <col min="6613" max="6613" width="17.453125" customWidth="1"/>
    <col min="6615" max="6615" width="14.7265625" bestFit="1" customWidth="1"/>
    <col min="6865" max="6865" width="28.81640625" customWidth="1"/>
    <col min="6866" max="6866" width="24.7265625" customWidth="1"/>
    <col min="6867" max="6867" width="22.7265625" customWidth="1"/>
    <col min="6869" max="6869" width="17.453125" customWidth="1"/>
    <col min="6871" max="6871" width="14.7265625" bestFit="1" customWidth="1"/>
    <col min="7121" max="7121" width="28.81640625" customWidth="1"/>
    <col min="7122" max="7122" width="24.7265625" customWidth="1"/>
    <col min="7123" max="7123" width="22.7265625" customWidth="1"/>
    <col min="7125" max="7125" width="17.453125" customWidth="1"/>
    <col min="7127" max="7127" width="14.7265625" bestFit="1" customWidth="1"/>
    <col min="7377" max="7377" width="28.81640625" customWidth="1"/>
    <col min="7378" max="7378" width="24.7265625" customWidth="1"/>
    <col min="7379" max="7379" width="22.7265625" customWidth="1"/>
    <col min="7381" max="7381" width="17.453125" customWidth="1"/>
    <col min="7383" max="7383" width="14.7265625" bestFit="1" customWidth="1"/>
    <col min="7633" max="7633" width="28.81640625" customWidth="1"/>
    <col min="7634" max="7634" width="24.7265625" customWidth="1"/>
    <col min="7635" max="7635" width="22.7265625" customWidth="1"/>
    <col min="7637" max="7637" width="17.453125" customWidth="1"/>
    <col min="7639" max="7639" width="14.7265625" bestFit="1" customWidth="1"/>
    <col min="7889" max="7889" width="28.81640625" customWidth="1"/>
    <col min="7890" max="7890" width="24.7265625" customWidth="1"/>
    <col min="7891" max="7891" width="22.7265625" customWidth="1"/>
    <col min="7893" max="7893" width="17.453125" customWidth="1"/>
    <col min="7895" max="7895" width="14.7265625" bestFit="1" customWidth="1"/>
    <col min="8145" max="8145" width="28.81640625" customWidth="1"/>
    <col min="8146" max="8146" width="24.7265625" customWidth="1"/>
    <col min="8147" max="8147" width="22.7265625" customWidth="1"/>
    <col min="8149" max="8149" width="17.453125" customWidth="1"/>
    <col min="8151" max="8151" width="14.7265625" bestFit="1" customWidth="1"/>
    <col min="8401" max="8401" width="28.81640625" customWidth="1"/>
    <col min="8402" max="8402" width="24.7265625" customWidth="1"/>
    <col min="8403" max="8403" width="22.7265625" customWidth="1"/>
    <col min="8405" max="8405" width="17.453125" customWidth="1"/>
    <col min="8407" max="8407" width="14.7265625" bestFit="1" customWidth="1"/>
    <col min="8657" max="8657" width="28.81640625" customWidth="1"/>
    <col min="8658" max="8658" width="24.7265625" customWidth="1"/>
    <col min="8659" max="8659" width="22.7265625" customWidth="1"/>
    <col min="8661" max="8661" width="17.453125" customWidth="1"/>
    <col min="8663" max="8663" width="14.7265625" bestFit="1" customWidth="1"/>
    <col min="8913" max="8913" width="28.81640625" customWidth="1"/>
    <col min="8914" max="8914" width="24.7265625" customWidth="1"/>
    <col min="8915" max="8915" width="22.7265625" customWidth="1"/>
    <col min="8917" max="8917" width="17.453125" customWidth="1"/>
    <col min="8919" max="8919" width="14.7265625" bestFit="1" customWidth="1"/>
    <col min="9169" max="9169" width="28.81640625" customWidth="1"/>
    <col min="9170" max="9170" width="24.7265625" customWidth="1"/>
    <col min="9171" max="9171" width="22.7265625" customWidth="1"/>
    <col min="9173" max="9173" width="17.453125" customWidth="1"/>
    <col min="9175" max="9175" width="14.7265625" bestFit="1" customWidth="1"/>
    <col min="9425" max="9425" width="28.81640625" customWidth="1"/>
    <col min="9426" max="9426" width="24.7265625" customWidth="1"/>
    <col min="9427" max="9427" width="22.7265625" customWidth="1"/>
    <col min="9429" max="9429" width="17.453125" customWidth="1"/>
    <col min="9431" max="9431" width="14.7265625" bestFit="1" customWidth="1"/>
    <col min="9681" max="9681" width="28.81640625" customWidth="1"/>
    <col min="9682" max="9682" width="24.7265625" customWidth="1"/>
    <col min="9683" max="9683" width="22.7265625" customWidth="1"/>
    <col min="9685" max="9685" width="17.453125" customWidth="1"/>
    <col min="9687" max="9687" width="14.7265625" bestFit="1" customWidth="1"/>
    <col min="9937" max="9937" width="28.81640625" customWidth="1"/>
    <col min="9938" max="9938" width="24.7265625" customWidth="1"/>
    <col min="9939" max="9939" width="22.7265625" customWidth="1"/>
    <col min="9941" max="9941" width="17.453125" customWidth="1"/>
    <col min="9943" max="9943" width="14.7265625" bestFit="1" customWidth="1"/>
    <col min="10193" max="10193" width="28.81640625" customWidth="1"/>
    <col min="10194" max="10194" width="24.7265625" customWidth="1"/>
    <col min="10195" max="10195" width="22.7265625" customWidth="1"/>
    <col min="10197" max="10197" width="17.453125" customWidth="1"/>
    <col min="10199" max="10199" width="14.7265625" bestFit="1" customWidth="1"/>
    <col min="10449" max="10449" width="28.81640625" customWidth="1"/>
    <col min="10450" max="10450" width="24.7265625" customWidth="1"/>
    <col min="10451" max="10451" width="22.7265625" customWidth="1"/>
    <col min="10453" max="10453" width="17.453125" customWidth="1"/>
    <col min="10455" max="10455" width="14.7265625" bestFit="1" customWidth="1"/>
    <col min="10705" max="10705" width="28.81640625" customWidth="1"/>
    <col min="10706" max="10706" width="24.7265625" customWidth="1"/>
    <col min="10707" max="10707" width="22.7265625" customWidth="1"/>
    <col min="10709" max="10709" width="17.453125" customWidth="1"/>
    <col min="10711" max="10711" width="14.7265625" bestFit="1" customWidth="1"/>
    <col min="10961" max="10961" width="28.81640625" customWidth="1"/>
    <col min="10962" max="10962" width="24.7265625" customWidth="1"/>
    <col min="10963" max="10963" width="22.7265625" customWidth="1"/>
    <col min="10965" max="10965" width="17.453125" customWidth="1"/>
    <col min="10967" max="10967" width="14.7265625" bestFit="1" customWidth="1"/>
    <col min="11217" max="11217" width="28.81640625" customWidth="1"/>
    <col min="11218" max="11218" width="24.7265625" customWidth="1"/>
    <col min="11219" max="11219" width="22.7265625" customWidth="1"/>
    <col min="11221" max="11221" width="17.453125" customWidth="1"/>
    <col min="11223" max="11223" width="14.7265625" bestFit="1" customWidth="1"/>
    <col min="11473" max="11473" width="28.81640625" customWidth="1"/>
    <col min="11474" max="11474" width="24.7265625" customWidth="1"/>
    <col min="11475" max="11475" width="22.7265625" customWidth="1"/>
    <col min="11477" max="11477" width="17.453125" customWidth="1"/>
    <col min="11479" max="11479" width="14.7265625" bestFit="1" customWidth="1"/>
    <col min="11729" max="11729" width="28.81640625" customWidth="1"/>
    <col min="11730" max="11730" width="24.7265625" customWidth="1"/>
    <col min="11731" max="11731" width="22.7265625" customWidth="1"/>
    <col min="11733" max="11733" width="17.453125" customWidth="1"/>
    <col min="11735" max="11735" width="14.7265625" bestFit="1" customWidth="1"/>
    <col min="11985" max="11985" width="28.81640625" customWidth="1"/>
    <col min="11986" max="11986" width="24.7265625" customWidth="1"/>
    <col min="11987" max="11987" width="22.7265625" customWidth="1"/>
    <col min="11989" max="11989" width="17.453125" customWidth="1"/>
    <col min="11991" max="11991" width="14.7265625" bestFit="1" customWidth="1"/>
    <col min="12241" max="12241" width="28.81640625" customWidth="1"/>
    <col min="12242" max="12242" width="24.7265625" customWidth="1"/>
    <col min="12243" max="12243" width="22.7265625" customWidth="1"/>
    <col min="12245" max="12245" width="17.453125" customWidth="1"/>
    <col min="12247" max="12247" width="14.7265625" bestFit="1" customWidth="1"/>
    <col min="12497" max="12497" width="28.81640625" customWidth="1"/>
    <col min="12498" max="12498" width="24.7265625" customWidth="1"/>
    <col min="12499" max="12499" width="22.7265625" customWidth="1"/>
    <col min="12501" max="12501" width="17.453125" customWidth="1"/>
    <col min="12503" max="12503" width="14.7265625" bestFit="1" customWidth="1"/>
    <col min="12753" max="12753" width="28.81640625" customWidth="1"/>
    <col min="12754" max="12754" width="24.7265625" customWidth="1"/>
    <col min="12755" max="12755" width="22.7265625" customWidth="1"/>
    <col min="12757" max="12757" width="17.453125" customWidth="1"/>
    <col min="12759" max="12759" width="14.7265625" bestFit="1" customWidth="1"/>
    <col min="13009" max="13009" width="28.81640625" customWidth="1"/>
    <col min="13010" max="13010" width="24.7265625" customWidth="1"/>
    <col min="13011" max="13011" width="22.7265625" customWidth="1"/>
    <col min="13013" max="13013" width="17.453125" customWidth="1"/>
    <col min="13015" max="13015" width="14.7265625" bestFit="1" customWidth="1"/>
    <col min="13265" max="13265" width="28.81640625" customWidth="1"/>
    <col min="13266" max="13266" width="24.7265625" customWidth="1"/>
    <col min="13267" max="13267" width="22.7265625" customWidth="1"/>
    <col min="13269" max="13269" width="17.453125" customWidth="1"/>
    <col min="13271" max="13271" width="14.7265625" bestFit="1" customWidth="1"/>
    <col min="13521" max="13521" width="28.81640625" customWidth="1"/>
    <col min="13522" max="13522" width="24.7265625" customWidth="1"/>
    <col min="13523" max="13523" width="22.7265625" customWidth="1"/>
    <col min="13525" max="13525" width="17.453125" customWidth="1"/>
    <col min="13527" max="13527" width="14.7265625" bestFit="1" customWidth="1"/>
    <col min="13777" max="13777" width="28.81640625" customWidth="1"/>
    <col min="13778" max="13778" width="24.7265625" customWidth="1"/>
    <col min="13779" max="13779" width="22.7265625" customWidth="1"/>
    <col min="13781" max="13781" width="17.453125" customWidth="1"/>
    <col min="13783" max="13783" width="14.7265625" bestFit="1" customWidth="1"/>
    <col min="14033" max="14033" width="28.81640625" customWidth="1"/>
    <col min="14034" max="14034" width="24.7265625" customWidth="1"/>
    <col min="14035" max="14035" width="22.7265625" customWidth="1"/>
    <col min="14037" max="14037" width="17.453125" customWidth="1"/>
    <col min="14039" max="14039" width="14.7265625" bestFit="1" customWidth="1"/>
    <col min="14289" max="14289" width="28.81640625" customWidth="1"/>
    <col min="14290" max="14290" width="24.7265625" customWidth="1"/>
    <col min="14291" max="14291" width="22.7265625" customWidth="1"/>
    <col min="14293" max="14293" width="17.453125" customWidth="1"/>
    <col min="14295" max="14295" width="14.7265625" bestFit="1" customWidth="1"/>
    <col min="14545" max="14545" width="28.81640625" customWidth="1"/>
    <col min="14546" max="14546" width="24.7265625" customWidth="1"/>
    <col min="14547" max="14547" width="22.7265625" customWidth="1"/>
    <col min="14549" max="14549" width="17.453125" customWidth="1"/>
    <col min="14551" max="14551" width="14.7265625" bestFit="1" customWidth="1"/>
    <col min="14801" max="14801" width="28.81640625" customWidth="1"/>
    <col min="14802" max="14802" width="24.7265625" customWidth="1"/>
    <col min="14803" max="14803" width="22.7265625" customWidth="1"/>
    <col min="14805" max="14805" width="17.453125" customWidth="1"/>
    <col min="14807" max="14807" width="14.7265625" bestFit="1" customWidth="1"/>
    <col min="15057" max="15057" width="28.81640625" customWidth="1"/>
    <col min="15058" max="15058" width="24.7265625" customWidth="1"/>
    <col min="15059" max="15059" width="22.7265625" customWidth="1"/>
    <col min="15061" max="15061" width="17.453125" customWidth="1"/>
    <col min="15063" max="15063" width="14.7265625" bestFit="1" customWidth="1"/>
    <col min="15313" max="15313" width="28.81640625" customWidth="1"/>
    <col min="15314" max="15314" width="24.7265625" customWidth="1"/>
    <col min="15315" max="15315" width="22.7265625" customWidth="1"/>
    <col min="15317" max="15317" width="17.453125" customWidth="1"/>
    <col min="15319" max="15319" width="14.7265625" bestFit="1" customWidth="1"/>
    <col min="15569" max="15569" width="28.81640625" customWidth="1"/>
    <col min="15570" max="15570" width="24.7265625" customWidth="1"/>
    <col min="15571" max="15571" width="22.7265625" customWidth="1"/>
    <col min="15573" max="15573" width="17.453125" customWidth="1"/>
    <col min="15575" max="15575" width="14.7265625" bestFit="1" customWidth="1"/>
    <col min="15825" max="15825" width="28.81640625" customWidth="1"/>
    <col min="15826" max="15826" width="24.7265625" customWidth="1"/>
    <col min="15827" max="15827" width="22.7265625" customWidth="1"/>
    <col min="15829" max="15829" width="17.453125" customWidth="1"/>
    <col min="15831" max="15831" width="14.7265625" bestFit="1" customWidth="1"/>
    <col min="16081" max="16081" width="28.81640625" customWidth="1"/>
    <col min="16082" max="16082" width="24.7265625" customWidth="1"/>
    <col min="16083" max="16083" width="22.7265625" customWidth="1"/>
    <col min="16085" max="16085" width="17.453125" customWidth="1"/>
    <col min="16087" max="16087" width="14.7265625" bestFit="1" customWidth="1"/>
  </cols>
  <sheetData>
    <row r="2" spans="2:14" x14ac:dyDescent="0.35">
      <c r="B2" s="78" t="s">
        <v>25</v>
      </c>
    </row>
    <row r="3" spans="2:14" x14ac:dyDescent="0.35">
      <c r="B3" s="78"/>
    </row>
    <row r="4" spans="2:14" s="1" customFormat="1" ht="15" customHeight="1" x14ac:dyDescent="0.3">
      <c r="B4" s="474" t="s">
        <v>444</v>
      </c>
      <c r="C4" s="474"/>
      <c r="D4" s="474"/>
      <c r="E4" s="474"/>
      <c r="F4" s="474"/>
      <c r="G4" s="474"/>
      <c r="H4" s="474"/>
      <c r="I4" s="474"/>
      <c r="J4" s="474"/>
      <c r="K4" s="474"/>
      <c r="L4" s="474"/>
      <c r="M4" s="474"/>
      <c r="N4" s="474"/>
    </row>
    <row r="5" spans="2:14" s="1" customFormat="1" ht="12.75" customHeight="1" x14ac:dyDescent="0.25">
      <c r="C5" s="35"/>
      <c r="F5" s="35"/>
      <c r="G5" s="2"/>
      <c r="H5" s="2"/>
      <c r="I5" s="35"/>
      <c r="J5" s="2"/>
      <c r="K5" s="2"/>
      <c r="L5" s="35"/>
      <c r="M5" s="2"/>
      <c r="N5" s="2"/>
    </row>
    <row r="6" spans="2:14" s="1" customFormat="1" ht="15" customHeight="1" x14ac:dyDescent="0.3">
      <c r="C6" s="35"/>
      <c r="D6" s="476" t="s">
        <v>4</v>
      </c>
      <c r="E6" s="476"/>
      <c r="F6" s="49"/>
      <c r="G6" s="476" t="s">
        <v>5</v>
      </c>
      <c r="H6" s="476"/>
      <c r="I6" s="49"/>
      <c r="J6" s="476" t="s">
        <v>26</v>
      </c>
      <c r="K6" s="476"/>
      <c r="L6" s="49"/>
      <c r="M6" s="476" t="s">
        <v>3</v>
      </c>
      <c r="N6" s="476"/>
    </row>
    <row r="7" spans="2:14" s="1" customFormat="1" ht="15" customHeight="1" x14ac:dyDescent="0.25">
      <c r="B7" s="3"/>
      <c r="C7" s="3"/>
      <c r="D7" s="475" t="s">
        <v>239</v>
      </c>
      <c r="E7" s="475"/>
      <c r="F7" s="3"/>
      <c r="G7" s="475" t="s">
        <v>240</v>
      </c>
      <c r="H7" s="475"/>
      <c r="I7" s="3"/>
      <c r="J7" s="475" t="s">
        <v>206</v>
      </c>
      <c r="K7" s="475"/>
      <c r="L7" s="3"/>
      <c r="M7" s="475" t="s">
        <v>241</v>
      </c>
      <c r="N7" s="475"/>
    </row>
    <row r="8" spans="2:14" s="1" customFormat="1" ht="22.5" customHeight="1" thickBot="1" x14ac:dyDescent="0.35">
      <c r="B8" s="330"/>
      <c r="C8" s="48"/>
      <c r="D8" s="328" t="s">
        <v>24</v>
      </c>
      <c r="E8" s="328" t="s">
        <v>2</v>
      </c>
      <c r="F8" s="48"/>
      <c r="G8" s="329" t="s">
        <v>24</v>
      </c>
      <c r="H8" s="329" t="s">
        <v>2</v>
      </c>
      <c r="I8" s="48"/>
      <c r="J8" s="329" t="s">
        <v>24</v>
      </c>
      <c r="K8" s="329" t="s">
        <v>2</v>
      </c>
      <c r="L8" s="48"/>
      <c r="M8" s="329" t="s">
        <v>24</v>
      </c>
      <c r="N8" s="329" t="s">
        <v>2</v>
      </c>
    </row>
    <row r="9" spans="2:14" s="35" customFormat="1" ht="15" customHeight="1" x14ac:dyDescent="0.25">
      <c r="B9" s="52" t="s">
        <v>221</v>
      </c>
      <c r="C9" s="29"/>
      <c r="D9" s="25">
        <v>1</v>
      </c>
      <c r="E9" s="26">
        <f>D9/SUM($D$9:$D$13)</f>
        <v>8.4745762711864406E-3</v>
      </c>
      <c r="F9" s="29"/>
      <c r="G9" s="228">
        <v>2</v>
      </c>
      <c r="H9" s="26">
        <f>G9/SUM($G$9:$G$13)</f>
        <v>1.0256410256410256E-2</v>
      </c>
      <c r="I9" s="29"/>
      <c r="J9" s="25">
        <v>0</v>
      </c>
      <c r="K9" s="26">
        <f>J9/SUM($J$9:$J$13)</f>
        <v>0</v>
      </c>
      <c r="L9" s="29"/>
      <c r="M9" s="32">
        <f>SUM(D9,G9,J9)</f>
        <v>3</v>
      </c>
      <c r="N9" s="26">
        <f>M9/SUM($M$9:$M$13)</f>
        <v>9.4043887147335428E-3</v>
      </c>
    </row>
    <row r="10" spans="2:14" s="1" customFormat="1" ht="15" customHeight="1" x14ac:dyDescent="0.25">
      <c r="B10" s="43" t="s">
        <v>222</v>
      </c>
      <c r="C10" s="29"/>
      <c r="D10" s="11">
        <v>37</v>
      </c>
      <c r="E10" s="6">
        <f>D10/SUM($D$9:$D$13)</f>
        <v>0.3135593220338983</v>
      </c>
      <c r="F10" s="29"/>
      <c r="G10" s="141">
        <v>35</v>
      </c>
      <c r="H10" s="6">
        <f>G10/SUM($G$9:$G$13)</f>
        <v>0.17948717948717949</v>
      </c>
      <c r="I10" s="29"/>
      <c r="J10" s="11">
        <v>2</v>
      </c>
      <c r="K10" s="6">
        <f>J10/SUM($J$9:$J$13)</f>
        <v>0.33333333333333331</v>
      </c>
      <c r="L10" s="29"/>
      <c r="M10" s="41">
        <f t="shared" ref="M10:M13" si="0">SUM(D10,G10,J10)</f>
        <v>74</v>
      </c>
      <c r="N10" s="6">
        <f>M10/SUM($M$9:$M$13)</f>
        <v>0.23197492163009403</v>
      </c>
    </row>
    <row r="11" spans="2:14" s="35" customFormat="1" ht="15" customHeight="1" x14ac:dyDescent="0.25">
      <c r="B11" s="52" t="s">
        <v>223</v>
      </c>
      <c r="C11" s="29"/>
      <c r="D11" s="25">
        <v>45</v>
      </c>
      <c r="E11" s="26">
        <f>D11/SUM($D$9:$D$13)</f>
        <v>0.38135593220338981</v>
      </c>
      <c r="F11" s="29"/>
      <c r="G11" s="228">
        <v>85</v>
      </c>
      <c r="H11" s="26">
        <f>G11/SUM($G$9:$G$13)</f>
        <v>0.4358974358974359</v>
      </c>
      <c r="I11" s="29"/>
      <c r="J11" s="25">
        <v>4</v>
      </c>
      <c r="K11" s="26">
        <f>J11/SUM($J$9:$J$13)</f>
        <v>0.66666666666666663</v>
      </c>
      <c r="L11" s="29"/>
      <c r="M11" s="32">
        <f t="shared" si="0"/>
        <v>134</v>
      </c>
      <c r="N11" s="26">
        <f>M11/SUM($M$9:$M$13)</f>
        <v>0.42006269592476492</v>
      </c>
    </row>
    <row r="12" spans="2:14" s="35" customFormat="1" ht="15" customHeight="1" x14ac:dyDescent="0.25">
      <c r="B12" s="43" t="s">
        <v>224</v>
      </c>
      <c r="C12" s="29"/>
      <c r="D12" s="11">
        <v>32</v>
      </c>
      <c r="E12" s="6">
        <f>D12/SUM($D$9:$D$13)</f>
        <v>0.2711864406779661</v>
      </c>
      <c r="F12" s="29"/>
      <c r="G12" s="141">
        <v>49</v>
      </c>
      <c r="H12" s="6">
        <f>G12/SUM($G$9:$G$13)</f>
        <v>0.25128205128205128</v>
      </c>
      <c r="I12" s="29"/>
      <c r="J12" s="11">
        <v>0</v>
      </c>
      <c r="K12" s="6">
        <f>J12/SUM($J$9:$J$13)</f>
        <v>0</v>
      </c>
      <c r="L12" s="29"/>
      <c r="M12" s="41">
        <f t="shared" si="0"/>
        <v>81</v>
      </c>
      <c r="N12" s="6">
        <f>M12/SUM($M$9:$M$13)</f>
        <v>0.25391849529780564</v>
      </c>
    </row>
    <row r="13" spans="2:14" s="35" customFormat="1" ht="15" customHeight="1" thickBot="1" x14ac:dyDescent="0.3">
      <c r="B13" s="388" t="s">
        <v>225</v>
      </c>
      <c r="C13" s="29"/>
      <c r="D13" s="406">
        <v>3</v>
      </c>
      <c r="E13" s="446">
        <f>D13/SUM($D$9:$D$13)</f>
        <v>2.5423728813559324E-2</v>
      </c>
      <c r="F13" s="29"/>
      <c r="G13" s="408">
        <v>24</v>
      </c>
      <c r="H13" s="446">
        <f>G13/SUM($G$9:$G$13)</f>
        <v>0.12307692307692308</v>
      </c>
      <c r="I13" s="29"/>
      <c r="J13" s="406">
        <v>0</v>
      </c>
      <c r="K13" s="446">
        <f>J13/SUM($J$9:$J$13)</f>
        <v>0</v>
      </c>
      <c r="L13" s="29"/>
      <c r="M13" s="447">
        <f t="shared" si="0"/>
        <v>27</v>
      </c>
      <c r="N13" s="446">
        <f>M13/SUM($M$9:$M$13)</f>
        <v>8.4639498432601878E-2</v>
      </c>
    </row>
    <row r="14" spans="2:14" s="1" customFormat="1" ht="7.5" customHeight="1" thickTop="1" x14ac:dyDescent="0.25">
      <c r="E14" s="79"/>
      <c r="F14" s="80"/>
      <c r="G14" s="80"/>
      <c r="H14" s="79"/>
      <c r="I14" s="79"/>
      <c r="J14" s="80"/>
      <c r="K14" s="80"/>
      <c r="L14" s="79"/>
      <c r="M14" s="79"/>
    </row>
    <row r="15" spans="2:14" s="1" customFormat="1" ht="12" customHeight="1" x14ac:dyDescent="0.25">
      <c r="B15" s="471" t="s">
        <v>203</v>
      </c>
      <c r="C15" s="471"/>
      <c r="D15" s="471"/>
      <c r="E15" s="471"/>
      <c r="F15" s="471"/>
      <c r="G15" s="471"/>
      <c r="H15" s="471"/>
      <c r="I15" s="471"/>
      <c r="J15" s="471"/>
      <c r="K15" s="471"/>
      <c r="L15" s="471"/>
      <c r="M15" s="471"/>
    </row>
    <row r="16" spans="2:14" s="1" customFormat="1" ht="10.5" customHeight="1" x14ac:dyDescent="0.25">
      <c r="B16" s="81" t="s">
        <v>46</v>
      </c>
      <c r="E16" s="81"/>
      <c r="F16" s="81"/>
      <c r="H16" s="81"/>
      <c r="I16" s="81"/>
      <c r="J16" s="81"/>
      <c r="L16" s="319"/>
      <c r="M16" s="319"/>
    </row>
    <row r="17" spans="2:13" s="1" customFormat="1" ht="12" customHeight="1" x14ac:dyDescent="0.25">
      <c r="B17" s="81" t="s">
        <v>47</v>
      </c>
      <c r="E17" s="81"/>
      <c r="F17" s="81"/>
      <c r="H17" s="81"/>
      <c r="I17" s="81"/>
      <c r="J17" s="81"/>
      <c r="L17" s="319"/>
      <c r="M17" s="319"/>
    </row>
    <row r="18" spans="2:13" s="1" customFormat="1" ht="6.75" customHeight="1" x14ac:dyDescent="0.25">
      <c r="B18" s="319"/>
      <c r="E18" s="319"/>
      <c r="F18" s="319"/>
      <c r="G18" s="319"/>
      <c r="H18" s="319"/>
      <c r="I18" s="319"/>
      <c r="J18" s="319"/>
      <c r="K18" s="319"/>
      <c r="L18" s="319"/>
      <c r="M18" s="319"/>
    </row>
    <row r="19" spans="2:13" x14ac:dyDescent="0.35">
      <c r="B19" s="473" t="s">
        <v>335</v>
      </c>
      <c r="C19" s="473"/>
      <c r="D19" s="473"/>
      <c r="E19" s="473"/>
      <c r="F19" s="473"/>
      <c r="G19" s="473"/>
      <c r="H19" s="473"/>
      <c r="I19" s="473"/>
      <c r="J19" s="473"/>
      <c r="K19" s="473"/>
    </row>
  </sheetData>
  <mergeCells count="11">
    <mergeCell ref="B19:K19"/>
    <mergeCell ref="B15:M15"/>
    <mergeCell ref="B4:N4"/>
    <mergeCell ref="D6:E6"/>
    <mergeCell ref="G6:H6"/>
    <mergeCell ref="J6:K6"/>
    <mergeCell ref="M6:N6"/>
    <mergeCell ref="D7:E7"/>
    <mergeCell ref="G7:H7"/>
    <mergeCell ref="J7:K7"/>
    <mergeCell ref="M7:N7"/>
  </mergeCells>
  <hyperlinks>
    <hyperlink ref="B2" location="ToC!A1" display="Table of Contents" xr:uid="{2CBD5FFA-EF0D-4968-A8D7-29F029FBEE3A}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12B2D-BDF3-43D3-A6AB-208850BDA779}">
  <dimension ref="A2:N12"/>
  <sheetViews>
    <sheetView showGridLines="0" workbookViewId="0">
      <selection activeCell="B2" sqref="B2"/>
    </sheetView>
  </sheetViews>
  <sheetFormatPr defaultColWidth="8.7265625" defaultRowHeight="14.5" x14ac:dyDescent="0.35"/>
  <cols>
    <col min="1" max="1" width="2.26953125" customWidth="1"/>
    <col min="2" max="2" width="29" customWidth="1"/>
    <col min="3" max="3" width="2" customWidth="1"/>
    <col min="4" max="5" width="8.26953125" customWidth="1"/>
    <col min="6" max="6" width="1.453125" customWidth="1"/>
    <col min="7" max="8" width="8.26953125" customWidth="1"/>
    <col min="9" max="9" width="1.453125" customWidth="1"/>
    <col min="10" max="11" width="8.26953125" customWidth="1"/>
    <col min="12" max="12" width="1.7265625" customWidth="1"/>
    <col min="13" max="14" width="8.26953125" customWidth="1"/>
    <col min="236" max="236" width="28.81640625" customWidth="1"/>
    <col min="237" max="237" width="24.7265625" customWidth="1"/>
    <col min="238" max="238" width="22.7265625" customWidth="1"/>
    <col min="240" max="240" width="17.453125" customWidth="1"/>
    <col min="242" max="242" width="14.7265625" bestFit="1" customWidth="1"/>
    <col min="492" max="492" width="28.81640625" customWidth="1"/>
    <col min="493" max="493" width="24.7265625" customWidth="1"/>
    <col min="494" max="494" width="22.7265625" customWidth="1"/>
    <col min="496" max="496" width="17.453125" customWidth="1"/>
    <col min="498" max="498" width="14.7265625" bestFit="1" customWidth="1"/>
    <col min="748" max="748" width="28.81640625" customWidth="1"/>
    <col min="749" max="749" width="24.7265625" customWidth="1"/>
    <col min="750" max="750" width="22.7265625" customWidth="1"/>
    <col min="752" max="752" width="17.453125" customWidth="1"/>
    <col min="754" max="754" width="14.7265625" bestFit="1" customWidth="1"/>
    <col min="1004" max="1004" width="28.81640625" customWidth="1"/>
    <col min="1005" max="1005" width="24.7265625" customWidth="1"/>
    <col min="1006" max="1006" width="22.7265625" customWidth="1"/>
    <col min="1008" max="1008" width="17.453125" customWidth="1"/>
    <col min="1010" max="1010" width="14.7265625" bestFit="1" customWidth="1"/>
    <col min="1260" max="1260" width="28.81640625" customWidth="1"/>
    <col min="1261" max="1261" width="24.7265625" customWidth="1"/>
    <col min="1262" max="1262" width="22.7265625" customWidth="1"/>
    <col min="1264" max="1264" width="17.453125" customWidth="1"/>
    <col min="1266" max="1266" width="14.7265625" bestFit="1" customWidth="1"/>
    <col min="1516" max="1516" width="28.81640625" customWidth="1"/>
    <col min="1517" max="1517" width="24.7265625" customWidth="1"/>
    <col min="1518" max="1518" width="22.7265625" customWidth="1"/>
    <col min="1520" max="1520" width="17.453125" customWidth="1"/>
    <col min="1522" max="1522" width="14.7265625" bestFit="1" customWidth="1"/>
    <col min="1772" max="1772" width="28.81640625" customWidth="1"/>
    <col min="1773" max="1773" width="24.7265625" customWidth="1"/>
    <col min="1774" max="1774" width="22.7265625" customWidth="1"/>
    <col min="1776" max="1776" width="17.453125" customWidth="1"/>
    <col min="1778" max="1778" width="14.7265625" bestFit="1" customWidth="1"/>
    <col min="2028" max="2028" width="28.81640625" customWidth="1"/>
    <col min="2029" max="2029" width="24.7265625" customWidth="1"/>
    <col min="2030" max="2030" width="22.7265625" customWidth="1"/>
    <col min="2032" max="2032" width="17.453125" customWidth="1"/>
    <col min="2034" max="2034" width="14.7265625" bestFit="1" customWidth="1"/>
    <col min="2284" max="2284" width="28.81640625" customWidth="1"/>
    <col min="2285" max="2285" width="24.7265625" customWidth="1"/>
    <col min="2286" max="2286" width="22.7265625" customWidth="1"/>
    <col min="2288" max="2288" width="17.453125" customWidth="1"/>
    <col min="2290" max="2290" width="14.7265625" bestFit="1" customWidth="1"/>
    <col min="2540" max="2540" width="28.81640625" customWidth="1"/>
    <col min="2541" max="2541" width="24.7265625" customWidth="1"/>
    <col min="2542" max="2542" width="22.7265625" customWidth="1"/>
    <col min="2544" max="2544" width="17.453125" customWidth="1"/>
    <col min="2546" max="2546" width="14.7265625" bestFit="1" customWidth="1"/>
    <col min="2796" max="2796" width="28.81640625" customWidth="1"/>
    <col min="2797" max="2797" width="24.7265625" customWidth="1"/>
    <col min="2798" max="2798" width="22.7265625" customWidth="1"/>
    <col min="2800" max="2800" width="17.453125" customWidth="1"/>
    <col min="2802" max="2802" width="14.7265625" bestFit="1" customWidth="1"/>
    <col min="3052" max="3052" width="28.81640625" customWidth="1"/>
    <col min="3053" max="3053" width="24.7265625" customWidth="1"/>
    <col min="3054" max="3054" width="22.7265625" customWidth="1"/>
    <col min="3056" max="3056" width="17.453125" customWidth="1"/>
    <col min="3058" max="3058" width="14.7265625" bestFit="1" customWidth="1"/>
    <col min="3308" max="3308" width="28.81640625" customWidth="1"/>
    <col min="3309" max="3309" width="24.7265625" customWidth="1"/>
    <col min="3310" max="3310" width="22.7265625" customWidth="1"/>
    <col min="3312" max="3312" width="17.453125" customWidth="1"/>
    <col min="3314" max="3314" width="14.7265625" bestFit="1" customWidth="1"/>
    <col min="3564" max="3564" width="28.81640625" customWidth="1"/>
    <col min="3565" max="3565" width="24.7265625" customWidth="1"/>
    <col min="3566" max="3566" width="22.7265625" customWidth="1"/>
    <col min="3568" max="3568" width="17.453125" customWidth="1"/>
    <col min="3570" max="3570" width="14.7265625" bestFit="1" customWidth="1"/>
    <col min="3820" max="3820" width="28.81640625" customWidth="1"/>
    <col min="3821" max="3821" width="24.7265625" customWidth="1"/>
    <col min="3822" max="3822" width="22.7265625" customWidth="1"/>
    <col min="3824" max="3824" width="17.453125" customWidth="1"/>
    <col min="3826" max="3826" width="14.7265625" bestFit="1" customWidth="1"/>
    <col min="4076" max="4076" width="28.81640625" customWidth="1"/>
    <col min="4077" max="4077" width="24.7265625" customWidth="1"/>
    <col min="4078" max="4078" width="22.7265625" customWidth="1"/>
    <col min="4080" max="4080" width="17.453125" customWidth="1"/>
    <col min="4082" max="4082" width="14.7265625" bestFit="1" customWidth="1"/>
    <col min="4332" max="4332" width="28.81640625" customWidth="1"/>
    <col min="4333" max="4333" width="24.7265625" customWidth="1"/>
    <col min="4334" max="4334" width="22.7265625" customWidth="1"/>
    <col min="4336" max="4336" width="17.453125" customWidth="1"/>
    <col min="4338" max="4338" width="14.7265625" bestFit="1" customWidth="1"/>
    <col min="4588" max="4588" width="28.81640625" customWidth="1"/>
    <col min="4589" max="4589" width="24.7265625" customWidth="1"/>
    <col min="4590" max="4590" width="22.7265625" customWidth="1"/>
    <col min="4592" max="4592" width="17.453125" customWidth="1"/>
    <col min="4594" max="4594" width="14.7265625" bestFit="1" customWidth="1"/>
    <col min="4844" max="4844" width="28.81640625" customWidth="1"/>
    <col min="4845" max="4845" width="24.7265625" customWidth="1"/>
    <col min="4846" max="4846" width="22.7265625" customWidth="1"/>
    <col min="4848" max="4848" width="17.453125" customWidth="1"/>
    <col min="4850" max="4850" width="14.7265625" bestFit="1" customWidth="1"/>
    <col min="5100" max="5100" width="28.81640625" customWidth="1"/>
    <col min="5101" max="5101" width="24.7265625" customWidth="1"/>
    <col min="5102" max="5102" width="22.7265625" customWidth="1"/>
    <col min="5104" max="5104" width="17.453125" customWidth="1"/>
    <col min="5106" max="5106" width="14.7265625" bestFit="1" customWidth="1"/>
    <col min="5356" max="5356" width="28.81640625" customWidth="1"/>
    <col min="5357" max="5357" width="24.7265625" customWidth="1"/>
    <col min="5358" max="5358" width="22.7265625" customWidth="1"/>
    <col min="5360" max="5360" width="17.453125" customWidth="1"/>
    <col min="5362" max="5362" width="14.7265625" bestFit="1" customWidth="1"/>
    <col min="5612" max="5612" width="28.81640625" customWidth="1"/>
    <col min="5613" max="5613" width="24.7265625" customWidth="1"/>
    <col min="5614" max="5614" width="22.7265625" customWidth="1"/>
    <col min="5616" max="5616" width="17.453125" customWidth="1"/>
    <col min="5618" max="5618" width="14.7265625" bestFit="1" customWidth="1"/>
    <col min="5868" max="5868" width="28.81640625" customWidth="1"/>
    <col min="5869" max="5869" width="24.7265625" customWidth="1"/>
    <col min="5870" max="5870" width="22.7265625" customWidth="1"/>
    <col min="5872" max="5872" width="17.453125" customWidth="1"/>
    <col min="5874" max="5874" width="14.7265625" bestFit="1" customWidth="1"/>
    <col min="6124" max="6124" width="28.81640625" customWidth="1"/>
    <col min="6125" max="6125" width="24.7265625" customWidth="1"/>
    <col min="6126" max="6126" width="22.7265625" customWidth="1"/>
    <col min="6128" max="6128" width="17.453125" customWidth="1"/>
    <col min="6130" max="6130" width="14.7265625" bestFit="1" customWidth="1"/>
    <col min="6380" max="6380" width="28.81640625" customWidth="1"/>
    <col min="6381" max="6381" width="24.7265625" customWidth="1"/>
    <col min="6382" max="6382" width="22.7265625" customWidth="1"/>
    <col min="6384" max="6384" width="17.453125" customWidth="1"/>
    <col min="6386" max="6386" width="14.7265625" bestFit="1" customWidth="1"/>
    <col min="6636" max="6636" width="28.81640625" customWidth="1"/>
    <col min="6637" max="6637" width="24.7265625" customWidth="1"/>
    <col min="6638" max="6638" width="22.7265625" customWidth="1"/>
    <col min="6640" max="6640" width="17.453125" customWidth="1"/>
    <col min="6642" max="6642" width="14.7265625" bestFit="1" customWidth="1"/>
    <col min="6892" max="6892" width="28.81640625" customWidth="1"/>
    <col min="6893" max="6893" width="24.7265625" customWidth="1"/>
    <col min="6894" max="6894" width="22.7265625" customWidth="1"/>
    <col min="6896" max="6896" width="17.453125" customWidth="1"/>
    <col min="6898" max="6898" width="14.7265625" bestFit="1" customWidth="1"/>
    <col min="7148" max="7148" width="28.81640625" customWidth="1"/>
    <col min="7149" max="7149" width="24.7265625" customWidth="1"/>
    <col min="7150" max="7150" width="22.7265625" customWidth="1"/>
    <col min="7152" max="7152" width="17.453125" customWidth="1"/>
    <col min="7154" max="7154" width="14.7265625" bestFit="1" customWidth="1"/>
    <col min="7404" max="7404" width="28.81640625" customWidth="1"/>
    <col min="7405" max="7405" width="24.7265625" customWidth="1"/>
    <col min="7406" max="7406" width="22.7265625" customWidth="1"/>
    <col min="7408" max="7408" width="17.453125" customWidth="1"/>
    <col min="7410" max="7410" width="14.7265625" bestFit="1" customWidth="1"/>
    <col min="7660" max="7660" width="28.81640625" customWidth="1"/>
    <col min="7661" max="7661" width="24.7265625" customWidth="1"/>
    <col min="7662" max="7662" width="22.7265625" customWidth="1"/>
    <col min="7664" max="7664" width="17.453125" customWidth="1"/>
    <col min="7666" max="7666" width="14.7265625" bestFit="1" customWidth="1"/>
    <col min="7916" max="7916" width="28.81640625" customWidth="1"/>
    <col min="7917" max="7917" width="24.7265625" customWidth="1"/>
    <col min="7918" max="7918" width="22.7265625" customWidth="1"/>
    <col min="7920" max="7920" width="17.453125" customWidth="1"/>
    <col min="7922" max="7922" width="14.7265625" bestFit="1" customWidth="1"/>
    <col min="8172" max="8172" width="28.81640625" customWidth="1"/>
    <col min="8173" max="8173" width="24.7265625" customWidth="1"/>
    <col min="8174" max="8174" width="22.7265625" customWidth="1"/>
    <col min="8176" max="8176" width="17.453125" customWidth="1"/>
    <col min="8178" max="8178" width="14.7265625" bestFit="1" customWidth="1"/>
    <col min="8428" max="8428" width="28.81640625" customWidth="1"/>
    <col min="8429" max="8429" width="24.7265625" customWidth="1"/>
    <col min="8430" max="8430" width="22.7265625" customWidth="1"/>
    <col min="8432" max="8432" width="17.453125" customWidth="1"/>
    <col min="8434" max="8434" width="14.7265625" bestFit="1" customWidth="1"/>
    <col min="8684" max="8684" width="28.81640625" customWidth="1"/>
    <col min="8685" max="8685" width="24.7265625" customWidth="1"/>
    <col min="8686" max="8686" width="22.7265625" customWidth="1"/>
    <col min="8688" max="8688" width="17.453125" customWidth="1"/>
    <col min="8690" max="8690" width="14.7265625" bestFit="1" customWidth="1"/>
    <col min="8940" max="8940" width="28.81640625" customWidth="1"/>
    <col min="8941" max="8941" width="24.7265625" customWidth="1"/>
    <col min="8942" max="8942" width="22.7265625" customWidth="1"/>
    <col min="8944" max="8944" width="17.453125" customWidth="1"/>
    <col min="8946" max="8946" width="14.7265625" bestFit="1" customWidth="1"/>
    <col min="9196" max="9196" width="28.81640625" customWidth="1"/>
    <col min="9197" max="9197" width="24.7265625" customWidth="1"/>
    <col min="9198" max="9198" width="22.7265625" customWidth="1"/>
    <col min="9200" max="9200" width="17.453125" customWidth="1"/>
    <col min="9202" max="9202" width="14.7265625" bestFit="1" customWidth="1"/>
    <col min="9452" max="9452" width="28.81640625" customWidth="1"/>
    <col min="9453" max="9453" width="24.7265625" customWidth="1"/>
    <col min="9454" max="9454" width="22.7265625" customWidth="1"/>
    <col min="9456" max="9456" width="17.453125" customWidth="1"/>
    <col min="9458" max="9458" width="14.7265625" bestFit="1" customWidth="1"/>
    <col min="9708" max="9708" width="28.81640625" customWidth="1"/>
    <col min="9709" max="9709" width="24.7265625" customWidth="1"/>
    <col min="9710" max="9710" width="22.7265625" customWidth="1"/>
    <col min="9712" max="9712" width="17.453125" customWidth="1"/>
    <col min="9714" max="9714" width="14.7265625" bestFit="1" customWidth="1"/>
    <col min="9964" max="9964" width="28.81640625" customWidth="1"/>
    <col min="9965" max="9965" width="24.7265625" customWidth="1"/>
    <col min="9966" max="9966" width="22.7265625" customWidth="1"/>
    <col min="9968" max="9968" width="17.453125" customWidth="1"/>
    <col min="9970" max="9970" width="14.7265625" bestFit="1" customWidth="1"/>
    <col min="10220" max="10220" width="28.81640625" customWidth="1"/>
    <col min="10221" max="10221" width="24.7265625" customWidth="1"/>
    <col min="10222" max="10222" width="22.7265625" customWidth="1"/>
    <col min="10224" max="10224" width="17.453125" customWidth="1"/>
    <col min="10226" max="10226" width="14.7265625" bestFit="1" customWidth="1"/>
    <col min="10476" max="10476" width="28.81640625" customWidth="1"/>
    <col min="10477" max="10477" width="24.7265625" customWidth="1"/>
    <col min="10478" max="10478" width="22.7265625" customWidth="1"/>
    <col min="10480" max="10480" width="17.453125" customWidth="1"/>
    <col min="10482" max="10482" width="14.7265625" bestFit="1" customWidth="1"/>
    <col min="10732" max="10732" width="28.81640625" customWidth="1"/>
    <col min="10733" max="10733" width="24.7265625" customWidth="1"/>
    <col min="10734" max="10734" width="22.7265625" customWidth="1"/>
    <col min="10736" max="10736" width="17.453125" customWidth="1"/>
    <col min="10738" max="10738" width="14.7265625" bestFit="1" customWidth="1"/>
    <col min="10988" max="10988" width="28.81640625" customWidth="1"/>
    <col min="10989" max="10989" width="24.7265625" customWidth="1"/>
    <col min="10990" max="10990" width="22.7265625" customWidth="1"/>
    <col min="10992" max="10992" width="17.453125" customWidth="1"/>
    <col min="10994" max="10994" width="14.7265625" bestFit="1" customWidth="1"/>
    <col min="11244" max="11244" width="28.81640625" customWidth="1"/>
    <col min="11245" max="11245" width="24.7265625" customWidth="1"/>
    <col min="11246" max="11246" width="22.7265625" customWidth="1"/>
    <col min="11248" max="11248" width="17.453125" customWidth="1"/>
    <col min="11250" max="11250" width="14.7265625" bestFit="1" customWidth="1"/>
    <col min="11500" max="11500" width="28.81640625" customWidth="1"/>
    <col min="11501" max="11501" width="24.7265625" customWidth="1"/>
    <col min="11502" max="11502" width="22.7265625" customWidth="1"/>
    <col min="11504" max="11504" width="17.453125" customWidth="1"/>
    <col min="11506" max="11506" width="14.7265625" bestFit="1" customWidth="1"/>
    <col min="11756" max="11756" width="28.81640625" customWidth="1"/>
    <col min="11757" max="11757" width="24.7265625" customWidth="1"/>
    <col min="11758" max="11758" width="22.7265625" customWidth="1"/>
    <col min="11760" max="11760" width="17.453125" customWidth="1"/>
    <col min="11762" max="11762" width="14.7265625" bestFit="1" customWidth="1"/>
    <col min="12012" max="12012" width="28.81640625" customWidth="1"/>
    <col min="12013" max="12013" width="24.7265625" customWidth="1"/>
    <col min="12014" max="12014" width="22.7265625" customWidth="1"/>
    <col min="12016" max="12016" width="17.453125" customWidth="1"/>
    <col min="12018" max="12018" width="14.7265625" bestFit="1" customWidth="1"/>
    <col min="12268" max="12268" width="28.81640625" customWidth="1"/>
    <col min="12269" max="12269" width="24.7265625" customWidth="1"/>
    <col min="12270" max="12270" width="22.7265625" customWidth="1"/>
    <col min="12272" max="12272" width="17.453125" customWidth="1"/>
    <col min="12274" max="12274" width="14.7265625" bestFit="1" customWidth="1"/>
    <col min="12524" max="12524" width="28.81640625" customWidth="1"/>
    <col min="12525" max="12525" width="24.7265625" customWidth="1"/>
    <col min="12526" max="12526" width="22.7265625" customWidth="1"/>
    <col min="12528" max="12528" width="17.453125" customWidth="1"/>
    <col min="12530" max="12530" width="14.7265625" bestFit="1" customWidth="1"/>
    <col min="12780" max="12780" width="28.81640625" customWidth="1"/>
    <col min="12781" max="12781" width="24.7265625" customWidth="1"/>
    <col min="12782" max="12782" width="22.7265625" customWidth="1"/>
    <col min="12784" max="12784" width="17.453125" customWidth="1"/>
    <col min="12786" max="12786" width="14.7265625" bestFit="1" customWidth="1"/>
    <col min="13036" max="13036" width="28.81640625" customWidth="1"/>
    <col min="13037" max="13037" width="24.7265625" customWidth="1"/>
    <col min="13038" max="13038" width="22.7265625" customWidth="1"/>
    <col min="13040" max="13040" width="17.453125" customWidth="1"/>
    <col min="13042" max="13042" width="14.7265625" bestFit="1" customWidth="1"/>
    <col min="13292" max="13292" width="28.81640625" customWidth="1"/>
    <col min="13293" max="13293" width="24.7265625" customWidth="1"/>
    <col min="13294" max="13294" width="22.7265625" customWidth="1"/>
    <col min="13296" max="13296" width="17.453125" customWidth="1"/>
    <col min="13298" max="13298" width="14.7265625" bestFit="1" customWidth="1"/>
    <col min="13548" max="13548" width="28.81640625" customWidth="1"/>
    <col min="13549" max="13549" width="24.7265625" customWidth="1"/>
    <col min="13550" max="13550" width="22.7265625" customWidth="1"/>
    <col min="13552" max="13552" width="17.453125" customWidth="1"/>
    <col min="13554" max="13554" width="14.7265625" bestFit="1" customWidth="1"/>
    <col min="13804" max="13804" width="28.81640625" customWidth="1"/>
    <col min="13805" max="13805" width="24.7265625" customWidth="1"/>
    <col min="13806" max="13806" width="22.7265625" customWidth="1"/>
    <col min="13808" max="13808" width="17.453125" customWidth="1"/>
    <col min="13810" max="13810" width="14.7265625" bestFit="1" customWidth="1"/>
    <col min="14060" max="14060" width="28.81640625" customWidth="1"/>
    <col min="14061" max="14061" width="24.7265625" customWidth="1"/>
    <col min="14062" max="14062" width="22.7265625" customWidth="1"/>
    <col min="14064" max="14064" width="17.453125" customWidth="1"/>
    <col min="14066" max="14066" width="14.7265625" bestFit="1" customWidth="1"/>
    <col min="14316" max="14316" width="28.81640625" customWidth="1"/>
    <col min="14317" max="14317" width="24.7265625" customWidth="1"/>
    <col min="14318" max="14318" width="22.7265625" customWidth="1"/>
    <col min="14320" max="14320" width="17.453125" customWidth="1"/>
    <col min="14322" max="14322" width="14.7265625" bestFit="1" customWidth="1"/>
    <col min="14572" max="14572" width="28.81640625" customWidth="1"/>
    <col min="14573" max="14573" width="24.7265625" customWidth="1"/>
    <col min="14574" max="14574" width="22.7265625" customWidth="1"/>
    <col min="14576" max="14576" width="17.453125" customWidth="1"/>
    <col min="14578" max="14578" width="14.7265625" bestFit="1" customWidth="1"/>
    <col min="14828" max="14828" width="28.81640625" customWidth="1"/>
    <col min="14829" max="14829" width="24.7265625" customWidth="1"/>
    <col min="14830" max="14830" width="22.7265625" customWidth="1"/>
    <col min="14832" max="14832" width="17.453125" customWidth="1"/>
    <col min="14834" max="14834" width="14.7265625" bestFit="1" customWidth="1"/>
    <col min="15084" max="15084" width="28.81640625" customWidth="1"/>
    <col min="15085" max="15085" width="24.7265625" customWidth="1"/>
    <col min="15086" max="15086" width="22.7265625" customWidth="1"/>
    <col min="15088" max="15088" width="17.453125" customWidth="1"/>
    <col min="15090" max="15090" width="14.7265625" bestFit="1" customWidth="1"/>
    <col min="15340" max="15340" width="28.81640625" customWidth="1"/>
    <col min="15341" max="15341" width="24.7265625" customWidth="1"/>
    <col min="15342" max="15342" width="22.7265625" customWidth="1"/>
    <col min="15344" max="15344" width="17.453125" customWidth="1"/>
    <col min="15346" max="15346" width="14.7265625" bestFit="1" customWidth="1"/>
    <col min="15596" max="15596" width="28.81640625" customWidth="1"/>
    <col min="15597" max="15597" width="24.7265625" customWidth="1"/>
    <col min="15598" max="15598" width="22.7265625" customWidth="1"/>
    <col min="15600" max="15600" width="17.453125" customWidth="1"/>
    <col min="15602" max="15602" width="14.7265625" bestFit="1" customWidth="1"/>
    <col min="15852" max="15852" width="28.81640625" customWidth="1"/>
    <col min="15853" max="15853" width="24.7265625" customWidth="1"/>
    <col min="15854" max="15854" width="22.7265625" customWidth="1"/>
    <col min="15856" max="15856" width="17.453125" customWidth="1"/>
    <col min="15858" max="15858" width="14.7265625" bestFit="1" customWidth="1"/>
    <col min="16108" max="16108" width="28.81640625" customWidth="1"/>
    <col min="16109" max="16109" width="24.7265625" customWidth="1"/>
    <col min="16110" max="16110" width="22.7265625" customWidth="1"/>
    <col min="16112" max="16112" width="17.453125" customWidth="1"/>
    <col min="16114" max="16114" width="14.7265625" bestFit="1" customWidth="1"/>
  </cols>
  <sheetData>
    <row r="2" spans="1:14" x14ac:dyDescent="0.35">
      <c r="B2" s="78" t="s">
        <v>25</v>
      </c>
    </row>
    <row r="3" spans="1:14" x14ac:dyDescent="0.35">
      <c r="B3" s="78"/>
    </row>
    <row r="4" spans="1:14" s="1" customFormat="1" ht="12.75" customHeight="1" x14ac:dyDescent="0.3">
      <c r="B4" s="474" t="s">
        <v>424</v>
      </c>
      <c r="C4" s="474"/>
      <c r="D4" s="474"/>
      <c r="E4" s="474"/>
      <c r="F4" s="474"/>
      <c r="G4" s="474"/>
      <c r="H4" s="474"/>
      <c r="I4" s="474"/>
      <c r="J4" s="474"/>
      <c r="K4" s="474"/>
      <c r="L4" s="474"/>
      <c r="M4" s="474"/>
      <c r="N4" s="474"/>
    </row>
    <row r="5" spans="1:14" s="1" customFormat="1" ht="15" customHeight="1" x14ac:dyDescent="0.3">
      <c r="B5" s="334"/>
      <c r="C5" s="334"/>
      <c r="D5" s="334"/>
      <c r="E5" s="334"/>
      <c r="F5" s="334"/>
      <c r="G5" s="334"/>
      <c r="H5" s="334"/>
      <c r="I5" s="334"/>
      <c r="J5" s="2"/>
      <c r="K5" s="2"/>
      <c r="L5" s="334"/>
      <c r="M5" s="2"/>
      <c r="N5" s="2"/>
    </row>
    <row r="6" spans="1:14" s="1" customFormat="1" ht="15" customHeight="1" x14ac:dyDescent="0.3">
      <c r="D6" s="476" t="s">
        <v>4</v>
      </c>
      <c r="E6" s="476"/>
      <c r="F6" s="16"/>
      <c r="G6" s="476" t="s">
        <v>5</v>
      </c>
      <c r="H6" s="476"/>
      <c r="I6" s="16"/>
      <c r="J6" s="476" t="s">
        <v>26</v>
      </c>
      <c r="K6" s="476"/>
      <c r="L6" s="16"/>
      <c r="M6" s="476" t="s">
        <v>3</v>
      </c>
      <c r="N6" s="476"/>
    </row>
    <row r="7" spans="1:14" s="98" customFormat="1" ht="15" customHeight="1" x14ac:dyDescent="0.25">
      <c r="B7" s="99"/>
      <c r="C7" s="99"/>
      <c r="D7" s="475" t="s">
        <v>278</v>
      </c>
      <c r="E7" s="475"/>
      <c r="F7" s="3"/>
      <c r="G7" s="475" t="s">
        <v>288</v>
      </c>
      <c r="H7" s="475"/>
      <c r="I7" s="3"/>
      <c r="J7" s="475" t="s">
        <v>273</v>
      </c>
      <c r="K7" s="475"/>
      <c r="L7" s="3"/>
      <c r="M7" s="475" t="s">
        <v>295</v>
      </c>
      <c r="N7" s="475"/>
    </row>
    <row r="8" spans="1:14" s="55" customFormat="1" ht="20.25" customHeight="1" thickBot="1" x14ac:dyDescent="0.4">
      <c r="A8" s="98"/>
      <c r="B8" s="290"/>
      <c r="C8" s="335"/>
      <c r="D8" s="291" t="s">
        <v>24</v>
      </c>
      <c r="E8" s="291" t="s">
        <v>2</v>
      </c>
      <c r="F8" s="335"/>
      <c r="G8" s="291" t="s">
        <v>24</v>
      </c>
      <c r="H8" s="291" t="s">
        <v>2</v>
      </c>
      <c r="I8" s="335"/>
      <c r="J8" s="291" t="s">
        <v>24</v>
      </c>
      <c r="K8" s="291" t="s">
        <v>2</v>
      </c>
      <c r="L8" s="335"/>
      <c r="M8" s="291" t="s">
        <v>24</v>
      </c>
      <c r="N8" s="291" t="s">
        <v>2</v>
      </c>
    </row>
    <row r="9" spans="1:14" s="85" customFormat="1" ht="15" customHeight="1" x14ac:dyDescent="0.3">
      <c r="B9" s="9"/>
      <c r="C9" s="9"/>
      <c r="D9" s="8"/>
      <c r="E9" s="8"/>
      <c r="F9" s="9"/>
      <c r="G9" s="8"/>
      <c r="H9" s="8"/>
      <c r="I9" s="9"/>
      <c r="J9" s="8"/>
      <c r="K9" s="8"/>
      <c r="L9" s="9"/>
      <c r="M9" s="8"/>
      <c r="N9" s="8"/>
    </row>
    <row r="10" spans="1:14" ht="10" customHeight="1" x14ac:dyDescent="0.35">
      <c r="A10" s="1"/>
      <c r="B10" s="70" t="s">
        <v>226</v>
      </c>
      <c r="C10" s="86"/>
      <c r="D10" s="66">
        <v>2</v>
      </c>
      <c r="E10" s="67">
        <f>D10/M10</f>
        <v>0.11764705882352941</v>
      </c>
      <c r="F10" s="87"/>
      <c r="G10" s="69">
        <v>15</v>
      </c>
      <c r="H10" s="67">
        <f>G10/M10</f>
        <v>0.88235294117647056</v>
      </c>
      <c r="I10" s="87"/>
      <c r="J10" s="66">
        <v>0</v>
      </c>
      <c r="K10" s="67">
        <v>0</v>
      </c>
      <c r="L10" s="87"/>
      <c r="M10" s="68">
        <f>SUM(D10,G10,J10)</f>
        <v>17</v>
      </c>
      <c r="N10" s="67">
        <v>1</v>
      </c>
    </row>
    <row r="11" spans="1:14" s="1" customFormat="1" ht="15" customHeight="1" x14ac:dyDescent="0.3">
      <c r="B11" s="9"/>
      <c r="C11" s="9"/>
      <c r="D11" s="8"/>
      <c r="E11" s="8"/>
      <c r="F11" s="9"/>
      <c r="G11" s="8"/>
      <c r="H11" s="8"/>
      <c r="I11" s="9"/>
      <c r="J11" s="8"/>
      <c r="K11" s="8"/>
      <c r="L11" s="9"/>
      <c r="M11" s="8"/>
      <c r="N11" s="8"/>
    </row>
    <row r="12" spans="1:14" x14ac:dyDescent="0.35">
      <c r="B12" s="473" t="s">
        <v>335</v>
      </c>
      <c r="C12" s="473"/>
      <c r="D12" s="473"/>
      <c r="E12" s="473"/>
      <c r="F12" s="473"/>
      <c r="G12" s="473"/>
      <c r="H12" s="473"/>
      <c r="I12" s="473"/>
      <c r="J12" s="473"/>
      <c r="K12" s="473"/>
    </row>
  </sheetData>
  <mergeCells count="10">
    <mergeCell ref="B12:K12"/>
    <mergeCell ref="D7:E7"/>
    <mergeCell ref="G7:H7"/>
    <mergeCell ref="J7:K7"/>
    <mergeCell ref="M7:N7"/>
    <mergeCell ref="B4:N4"/>
    <mergeCell ref="D6:E6"/>
    <mergeCell ref="G6:H6"/>
    <mergeCell ref="J6:K6"/>
    <mergeCell ref="M6:N6"/>
  </mergeCells>
  <hyperlinks>
    <hyperlink ref="B2" location="ToC!A1" display="Table of Contents" xr:uid="{E5853BB4-AF10-4E7A-9EF7-8E503D1BA992}"/>
  </hyperlink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9427C-D79B-4FF7-981D-FF0AE8826850}">
  <dimension ref="A2:O25"/>
  <sheetViews>
    <sheetView showGridLines="0" workbookViewId="0">
      <selection activeCell="B2" sqref="B2"/>
    </sheetView>
  </sheetViews>
  <sheetFormatPr defaultColWidth="8.81640625" defaultRowHeight="14.5" x14ac:dyDescent="0.35"/>
  <cols>
    <col min="1" max="1" width="2.26953125" customWidth="1"/>
    <col min="2" max="2" width="26.54296875" bestFit="1" customWidth="1"/>
    <col min="3" max="3" width="2" customWidth="1"/>
    <col min="4" max="5" width="8.26953125" customWidth="1"/>
    <col min="6" max="6" width="2.7265625" customWidth="1"/>
    <col min="7" max="8" width="8.26953125" customWidth="1"/>
    <col min="9" max="9" width="1.453125" customWidth="1"/>
    <col min="10" max="11" width="8.26953125" customWidth="1"/>
    <col min="12" max="12" width="1.453125" customWidth="1"/>
    <col min="13" max="14" width="8.26953125" customWidth="1"/>
    <col min="15" max="15" width="2.7265625" customWidth="1"/>
  </cols>
  <sheetData>
    <row r="2" spans="1:15" x14ac:dyDescent="0.35">
      <c r="B2" s="78" t="s">
        <v>25</v>
      </c>
    </row>
    <row r="3" spans="1:15" ht="15" customHeight="1" x14ac:dyDescent="0.35">
      <c r="A3" s="1"/>
      <c r="B3" s="515" t="s">
        <v>425</v>
      </c>
      <c r="C3" s="515"/>
      <c r="D3" s="515"/>
      <c r="E3" s="515"/>
      <c r="F3" s="318"/>
      <c r="G3" s="318"/>
      <c r="H3" s="318"/>
      <c r="I3" s="318"/>
      <c r="J3" s="318"/>
      <c r="K3" s="318"/>
      <c r="L3" s="318"/>
      <c r="M3" s="318"/>
      <c r="N3" s="318"/>
      <c r="O3" s="318"/>
    </row>
    <row r="4" spans="1:15" x14ac:dyDescent="0.35">
      <c r="A4" s="1"/>
      <c r="B4" s="515"/>
      <c r="C4" s="515"/>
      <c r="D4" s="515"/>
      <c r="E4" s="515"/>
      <c r="F4" s="334"/>
      <c r="G4" s="334"/>
      <c r="H4" s="334"/>
      <c r="I4" s="334"/>
      <c r="J4" s="334"/>
      <c r="K4" s="334"/>
      <c r="L4" s="334"/>
      <c r="M4" s="334"/>
      <c r="N4" s="334"/>
      <c r="O4" s="334"/>
    </row>
    <row r="5" spans="1:15" x14ac:dyDescent="0.35">
      <c r="A5" s="1"/>
      <c r="B5" s="515"/>
      <c r="C5" s="515"/>
      <c r="D5" s="515"/>
      <c r="E5" s="515"/>
      <c r="F5" s="334"/>
      <c r="G5" s="334"/>
      <c r="H5" s="334"/>
      <c r="I5" s="334"/>
      <c r="J5" s="334"/>
      <c r="K5" s="334"/>
      <c r="L5" s="334"/>
      <c r="M5" s="334"/>
      <c r="N5" s="334"/>
      <c r="O5" s="334"/>
    </row>
    <row r="6" spans="1:15" ht="15" customHeight="1" x14ac:dyDescent="0.35">
      <c r="A6" s="1"/>
      <c r="B6" s="515"/>
      <c r="C6" s="515"/>
      <c r="D6" s="515"/>
      <c r="E6" s="515"/>
      <c r="F6" s="334"/>
      <c r="G6" s="516" t="s">
        <v>59</v>
      </c>
      <c r="H6" s="516"/>
      <c r="I6" s="516"/>
      <c r="J6" s="516"/>
      <c r="K6" s="516"/>
      <c r="L6" s="516"/>
      <c r="M6" s="516"/>
      <c r="N6" s="516"/>
      <c r="O6" s="334"/>
    </row>
    <row r="7" spans="1:15" ht="12.75" customHeight="1" x14ac:dyDescent="0.35">
      <c r="A7" s="1"/>
      <c r="B7" s="334"/>
      <c r="C7" s="334"/>
      <c r="D7" s="2"/>
      <c r="E7" s="2"/>
      <c r="F7" s="334"/>
      <c r="G7" s="334"/>
      <c r="H7" s="334"/>
      <c r="I7" s="334"/>
      <c r="J7" s="334"/>
      <c r="K7" s="334"/>
      <c r="L7" s="334"/>
      <c r="M7" s="2"/>
      <c r="N7" s="2"/>
      <c r="O7" s="334"/>
    </row>
    <row r="8" spans="1:15" x14ac:dyDescent="0.35">
      <c r="A8" s="1"/>
      <c r="B8" s="1"/>
      <c r="C8" s="1"/>
      <c r="D8" s="476" t="s">
        <v>3</v>
      </c>
      <c r="E8" s="476"/>
      <c r="F8" s="16"/>
      <c r="G8" s="476" t="s">
        <v>4</v>
      </c>
      <c r="H8" s="476"/>
      <c r="I8" s="16"/>
      <c r="J8" s="476" t="s">
        <v>5</v>
      </c>
      <c r="K8" s="476"/>
      <c r="L8" s="16"/>
      <c r="M8" s="476" t="s">
        <v>26</v>
      </c>
      <c r="N8" s="476"/>
      <c r="O8" s="16"/>
    </row>
    <row r="9" spans="1:15" x14ac:dyDescent="0.35">
      <c r="A9" s="1"/>
      <c r="B9" s="3"/>
      <c r="C9" s="3"/>
      <c r="D9" s="475" t="s">
        <v>299</v>
      </c>
      <c r="E9" s="475"/>
      <c r="F9" s="3"/>
      <c r="G9" s="475" t="s">
        <v>296</v>
      </c>
      <c r="H9" s="475"/>
      <c r="I9" s="3"/>
      <c r="J9" s="475" t="s">
        <v>298</v>
      </c>
      <c r="K9" s="475"/>
      <c r="L9" s="3"/>
      <c r="M9" s="475" t="s">
        <v>297</v>
      </c>
      <c r="N9" s="475"/>
      <c r="O9" s="3"/>
    </row>
    <row r="10" spans="1:15" ht="22.5" customHeight="1" thickBot="1" x14ac:dyDescent="0.4">
      <c r="A10" s="1"/>
      <c r="B10" s="330"/>
      <c r="C10" s="9"/>
      <c r="D10" s="328" t="s">
        <v>24</v>
      </c>
      <c r="E10" s="329" t="s">
        <v>2</v>
      </c>
      <c r="F10" s="9"/>
      <c r="G10" s="328" t="s">
        <v>24</v>
      </c>
      <c r="H10" s="328" t="s">
        <v>2</v>
      </c>
      <c r="I10" s="9"/>
      <c r="J10" s="328" t="s">
        <v>24</v>
      </c>
      <c r="K10" s="329" t="s">
        <v>2</v>
      </c>
      <c r="L10" s="9"/>
      <c r="M10" s="328" t="s">
        <v>24</v>
      </c>
      <c r="N10" s="329" t="s">
        <v>2</v>
      </c>
      <c r="O10" s="9"/>
    </row>
    <row r="11" spans="1:15" ht="10" customHeight="1" x14ac:dyDescent="0.35">
      <c r="A11" s="1"/>
      <c r="B11" s="9"/>
      <c r="C11" s="9"/>
      <c r="D11" s="8"/>
      <c r="E11" s="8"/>
      <c r="F11" s="9"/>
      <c r="G11" s="8"/>
      <c r="H11" s="8"/>
      <c r="I11" s="9"/>
      <c r="J11" s="8"/>
      <c r="K11" s="8"/>
      <c r="L11" s="9"/>
      <c r="M11" s="8"/>
      <c r="N11" s="8"/>
      <c r="O11" s="9"/>
    </row>
    <row r="12" spans="1:15" ht="15" customHeight="1" x14ac:dyDescent="0.35">
      <c r="A12" s="1"/>
      <c r="B12" s="65" t="s">
        <v>227</v>
      </c>
      <c r="C12" s="64"/>
      <c r="D12" s="68">
        <f>SUM(D13:D21)</f>
        <v>199</v>
      </c>
      <c r="E12" s="67">
        <f>D12/$D$12</f>
        <v>1</v>
      </c>
      <c r="F12" s="64"/>
      <c r="G12" s="68">
        <f>SUM(G13:G21)</f>
        <v>50</v>
      </c>
      <c r="H12" s="67">
        <f>G12/$G$12</f>
        <v>1</v>
      </c>
      <c r="I12" s="64"/>
      <c r="J12" s="68">
        <f>SUM(J13:J21)</f>
        <v>149</v>
      </c>
      <c r="K12" s="67">
        <f>J12/$J$12</f>
        <v>1</v>
      </c>
      <c r="L12" s="64"/>
      <c r="M12" s="68">
        <f>SUM(M13:M21)</f>
        <v>0</v>
      </c>
      <c r="N12" s="67">
        <v>0</v>
      </c>
      <c r="O12" s="64"/>
    </row>
    <row r="13" spans="1:15" x14ac:dyDescent="0.35">
      <c r="A13" s="1"/>
      <c r="B13" s="44" t="s">
        <v>231</v>
      </c>
      <c r="C13" s="28"/>
      <c r="D13" s="41">
        <f>G13+J13+M13</f>
        <v>16</v>
      </c>
      <c r="E13" s="6">
        <f>D13/$D$12</f>
        <v>8.0402010050251257E-2</v>
      </c>
      <c r="F13" s="28"/>
      <c r="G13" s="91">
        <v>3</v>
      </c>
      <c r="H13" s="92">
        <f>G13/$G$12</f>
        <v>0.06</v>
      </c>
      <c r="I13" s="28"/>
      <c r="J13" s="91">
        <v>13</v>
      </c>
      <c r="K13" s="92">
        <f>J13/$J$12</f>
        <v>8.7248322147651006E-2</v>
      </c>
      <c r="L13" s="28"/>
      <c r="M13" s="91">
        <f>M35+M46+M57+M68+M24</f>
        <v>0</v>
      </c>
      <c r="N13" s="92">
        <v>0</v>
      </c>
      <c r="O13" s="28"/>
    </row>
    <row r="14" spans="1:15" x14ac:dyDescent="0.35">
      <c r="A14" s="1"/>
      <c r="B14" s="83" t="s">
        <v>232</v>
      </c>
      <c r="C14" s="28"/>
      <c r="D14" s="57">
        <f t="shared" ref="D14:D21" si="0">G14+J14+M14</f>
        <v>12</v>
      </c>
      <c r="E14" s="7">
        <f t="shared" ref="E14:E21" si="1">D14/$D$12</f>
        <v>6.030150753768844E-2</v>
      </c>
      <c r="F14" s="28"/>
      <c r="G14" s="57">
        <v>4</v>
      </c>
      <c r="H14" s="7">
        <f t="shared" ref="H14:H21" si="2">G14/$G$12</f>
        <v>0.08</v>
      </c>
      <c r="I14" s="28"/>
      <c r="J14" s="57">
        <v>8</v>
      </c>
      <c r="K14" s="7">
        <f t="shared" ref="K14:K21" si="3">J14/$J$12</f>
        <v>5.3691275167785234E-2</v>
      </c>
      <c r="L14" s="28"/>
      <c r="M14" s="57">
        <f t="shared" ref="M14:M21" si="4">M36+M47+M58+M69+M25</f>
        <v>0</v>
      </c>
      <c r="N14" s="7">
        <v>0</v>
      </c>
      <c r="O14" s="28"/>
    </row>
    <row r="15" spans="1:15" x14ac:dyDescent="0.35">
      <c r="A15" s="1"/>
      <c r="B15" s="44" t="s">
        <v>233</v>
      </c>
      <c r="C15" s="28"/>
      <c r="D15" s="41">
        <f t="shared" si="0"/>
        <v>14</v>
      </c>
      <c r="E15" s="6">
        <f t="shared" si="1"/>
        <v>7.0351758793969849E-2</v>
      </c>
      <c r="F15" s="28"/>
      <c r="G15" s="91">
        <v>3</v>
      </c>
      <c r="H15" s="92">
        <f t="shared" si="2"/>
        <v>0.06</v>
      </c>
      <c r="I15" s="28"/>
      <c r="J15" s="91">
        <v>11</v>
      </c>
      <c r="K15" s="92">
        <f t="shared" si="3"/>
        <v>7.3825503355704702E-2</v>
      </c>
      <c r="L15" s="28"/>
      <c r="M15" s="91">
        <f t="shared" si="4"/>
        <v>0</v>
      </c>
      <c r="N15" s="92">
        <v>0</v>
      </c>
      <c r="O15" s="28"/>
    </row>
    <row r="16" spans="1:15" x14ac:dyDescent="0.35">
      <c r="A16" s="1"/>
      <c r="B16" s="83" t="s">
        <v>234</v>
      </c>
      <c r="C16" s="28"/>
      <c r="D16" s="57">
        <f t="shared" si="0"/>
        <v>26</v>
      </c>
      <c r="E16" s="7">
        <f t="shared" si="1"/>
        <v>0.1306532663316583</v>
      </c>
      <c r="F16" s="28"/>
      <c r="G16" s="57">
        <v>4</v>
      </c>
      <c r="H16" s="7">
        <f t="shared" si="2"/>
        <v>0.08</v>
      </c>
      <c r="I16" s="28"/>
      <c r="J16" s="57">
        <v>22</v>
      </c>
      <c r="K16" s="7">
        <f t="shared" si="3"/>
        <v>0.1476510067114094</v>
      </c>
      <c r="L16" s="28"/>
      <c r="M16" s="57">
        <f t="shared" si="4"/>
        <v>0</v>
      </c>
      <c r="N16" s="7">
        <v>0</v>
      </c>
      <c r="O16" s="28"/>
    </row>
    <row r="17" spans="1:15" x14ac:dyDescent="0.35">
      <c r="A17" s="1"/>
      <c r="B17" s="44" t="s">
        <v>235</v>
      </c>
      <c r="C17" s="28"/>
      <c r="D17" s="41">
        <f t="shared" si="0"/>
        <v>24</v>
      </c>
      <c r="E17" s="6">
        <f t="shared" si="1"/>
        <v>0.12060301507537688</v>
      </c>
      <c r="F17" s="28"/>
      <c r="G17" s="91">
        <v>4</v>
      </c>
      <c r="H17" s="92">
        <f t="shared" si="2"/>
        <v>0.08</v>
      </c>
      <c r="I17" s="28"/>
      <c r="J17" s="91">
        <v>20</v>
      </c>
      <c r="K17" s="92">
        <f t="shared" si="3"/>
        <v>0.13422818791946309</v>
      </c>
      <c r="L17" s="28"/>
      <c r="M17" s="91">
        <f t="shared" si="4"/>
        <v>0</v>
      </c>
      <c r="N17" s="92">
        <v>0</v>
      </c>
      <c r="O17" s="28"/>
    </row>
    <row r="18" spans="1:15" x14ac:dyDescent="0.35">
      <c r="A18" s="1"/>
      <c r="B18" s="83" t="s">
        <v>236</v>
      </c>
      <c r="C18" s="28"/>
      <c r="D18" s="57">
        <f t="shared" si="0"/>
        <v>43</v>
      </c>
      <c r="E18" s="7">
        <f t="shared" si="1"/>
        <v>0.21608040201005024</v>
      </c>
      <c r="F18" s="28"/>
      <c r="G18" s="57">
        <v>11</v>
      </c>
      <c r="H18" s="7">
        <f t="shared" si="2"/>
        <v>0.22</v>
      </c>
      <c r="I18" s="28"/>
      <c r="J18" s="57">
        <v>32</v>
      </c>
      <c r="K18" s="7">
        <f t="shared" si="3"/>
        <v>0.21476510067114093</v>
      </c>
      <c r="L18" s="28"/>
      <c r="M18" s="57">
        <f t="shared" si="4"/>
        <v>0</v>
      </c>
      <c r="N18" s="7">
        <v>0</v>
      </c>
      <c r="O18" s="28"/>
    </row>
    <row r="19" spans="1:15" x14ac:dyDescent="0.35">
      <c r="A19" s="1"/>
      <c r="B19" s="44" t="s">
        <v>237</v>
      </c>
      <c r="C19" s="28"/>
      <c r="D19" s="41">
        <f t="shared" si="0"/>
        <v>45</v>
      </c>
      <c r="E19" s="6">
        <f t="shared" si="1"/>
        <v>0.22613065326633167</v>
      </c>
      <c r="F19" s="28"/>
      <c r="G19" s="91">
        <v>11</v>
      </c>
      <c r="H19" s="92">
        <f t="shared" si="2"/>
        <v>0.22</v>
      </c>
      <c r="I19" s="28"/>
      <c r="J19" s="91">
        <v>34</v>
      </c>
      <c r="K19" s="92">
        <f t="shared" si="3"/>
        <v>0.22818791946308725</v>
      </c>
      <c r="L19" s="28"/>
      <c r="M19" s="91">
        <f t="shared" si="4"/>
        <v>0</v>
      </c>
      <c r="N19" s="92">
        <v>0</v>
      </c>
      <c r="O19" s="28"/>
    </row>
    <row r="20" spans="1:15" x14ac:dyDescent="0.35">
      <c r="A20" s="1"/>
      <c r="B20" s="83" t="s">
        <v>238</v>
      </c>
      <c r="C20" s="28"/>
      <c r="D20" s="57">
        <f t="shared" si="0"/>
        <v>12</v>
      </c>
      <c r="E20" s="7">
        <f t="shared" si="1"/>
        <v>6.030150753768844E-2</v>
      </c>
      <c r="F20" s="28"/>
      <c r="G20" s="57">
        <v>5</v>
      </c>
      <c r="H20" s="7">
        <f t="shared" si="2"/>
        <v>0.1</v>
      </c>
      <c r="I20" s="28"/>
      <c r="J20" s="57">
        <v>7</v>
      </c>
      <c r="K20" s="7">
        <f t="shared" si="3"/>
        <v>4.6979865771812082E-2</v>
      </c>
      <c r="L20" s="28"/>
      <c r="M20" s="57">
        <f t="shared" si="4"/>
        <v>0</v>
      </c>
      <c r="N20" s="7">
        <v>0</v>
      </c>
      <c r="O20" s="28"/>
    </row>
    <row r="21" spans="1:15" ht="15" thickBot="1" x14ac:dyDescent="0.4">
      <c r="A21" s="1"/>
      <c r="B21" s="327" t="s">
        <v>354</v>
      </c>
      <c r="C21" s="28"/>
      <c r="D21" s="392">
        <f t="shared" si="0"/>
        <v>7</v>
      </c>
      <c r="E21" s="325">
        <f t="shared" si="1"/>
        <v>3.5175879396984924E-2</v>
      </c>
      <c r="F21" s="28"/>
      <c r="G21" s="448">
        <v>5</v>
      </c>
      <c r="H21" s="332">
        <f t="shared" si="2"/>
        <v>0.1</v>
      </c>
      <c r="I21" s="28"/>
      <c r="J21" s="448">
        <v>2</v>
      </c>
      <c r="K21" s="332">
        <f t="shared" si="3"/>
        <v>1.3422818791946308E-2</v>
      </c>
      <c r="L21" s="28"/>
      <c r="M21" s="448">
        <f t="shared" si="4"/>
        <v>0</v>
      </c>
      <c r="N21" s="332">
        <v>0</v>
      </c>
      <c r="O21" s="28"/>
    </row>
    <row r="22" spans="1:15" ht="10" customHeight="1" thickTop="1" x14ac:dyDescent="0.35">
      <c r="A22" s="1"/>
      <c r="B22" s="9"/>
      <c r="C22" s="28"/>
      <c r="D22" s="8"/>
      <c r="E22" s="8"/>
      <c r="F22" s="9"/>
      <c r="G22" s="8"/>
      <c r="H22" s="8"/>
      <c r="I22" s="9"/>
      <c r="J22" s="8"/>
      <c r="K22" s="8"/>
      <c r="L22" s="9"/>
      <c r="M22" s="8"/>
      <c r="N22" s="8"/>
      <c r="O22" s="9"/>
    </row>
    <row r="25" spans="1:15" x14ac:dyDescent="0.35">
      <c r="B25" s="473" t="s">
        <v>335</v>
      </c>
      <c r="C25" s="473"/>
      <c r="D25" s="473"/>
      <c r="E25" s="473"/>
      <c r="F25" s="473"/>
      <c r="G25" s="473"/>
      <c r="H25" s="473"/>
      <c r="I25" s="473"/>
      <c r="J25" s="473"/>
      <c r="K25" s="473"/>
    </row>
  </sheetData>
  <mergeCells count="11">
    <mergeCell ref="B25:K25"/>
    <mergeCell ref="D9:E9"/>
    <mergeCell ref="G9:H9"/>
    <mergeCell ref="J9:K9"/>
    <mergeCell ref="M9:N9"/>
    <mergeCell ref="B3:E6"/>
    <mergeCell ref="G6:N6"/>
    <mergeCell ref="D8:E8"/>
    <mergeCell ref="G8:H8"/>
    <mergeCell ref="J8:K8"/>
    <mergeCell ref="M8:N8"/>
  </mergeCells>
  <hyperlinks>
    <hyperlink ref="B2" location="ToC!A1" display="Table of Contents" xr:uid="{DD95447D-7C2F-4047-A652-E081BFAF08BF}"/>
  </hyperlink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24D74-DA23-4AA0-A82E-A2230C1D6BDA}">
  <dimension ref="A2:N22"/>
  <sheetViews>
    <sheetView showGridLines="0" workbookViewId="0">
      <selection activeCell="B2" sqref="B2"/>
    </sheetView>
  </sheetViews>
  <sheetFormatPr defaultColWidth="8.81640625" defaultRowHeight="14.5" x14ac:dyDescent="0.35"/>
  <cols>
    <col min="1" max="1" width="2.26953125" customWidth="1"/>
    <col min="2" max="2" width="30.453125" customWidth="1"/>
    <col min="3" max="3" width="2" customWidth="1"/>
    <col min="4" max="5" width="8.26953125" customWidth="1"/>
    <col min="6" max="6" width="1.453125" customWidth="1"/>
    <col min="7" max="8" width="8.26953125" customWidth="1"/>
    <col min="9" max="9" width="1.453125" customWidth="1"/>
    <col min="10" max="11" width="8.26953125" customWidth="1"/>
    <col min="12" max="12" width="1.453125" customWidth="1"/>
    <col min="13" max="14" width="8.26953125" customWidth="1"/>
  </cols>
  <sheetData>
    <row r="2" spans="1:14" x14ac:dyDescent="0.35">
      <c r="B2" s="78" t="s">
        <v>25</v>
      </c>
    </row>
    <row r="3" spans="1:14" x14ac:dyDescent="0.35">
      <c r="B3" s="78"/>
    </row>
    <row r="4" spans="1:14" s="177" customFormat="1" x14ac:dyDescent="0.35">
      <c r="A4" s="158"/>
      <c r="B4" s="481" t="s">
        <v>426</v>
      </c>
      <c r="C4" s="481"/>
      <c r="D4" s="481"/>
      <c r="E4" s="481"/>
      <c r="F4" s="481"/>
      <c r="G4" s="481"/>
      <c r="H4" s="481"/>
      <c r="I4" s="481"/>
      <c r="J4" s="481"/>
      <c r="K4" s="481"/>
      <c r="L4" s="481"/>
      <c r="M4" s="481"/>
      <c r="N4" s="481"/>
    </row>
    <row r="5" spans="1:14" s="177" customFormat="1" ht="12.75" customHeight="1" x14ac:dyDescent="0.35">
      <c r="A5" s="158"/>
      <c r="B5" s="336"/>
      <c r="C5" s="199"/>
      <c r="D5" s="336"/>
      <c r="E5" s="336"/>
      <c r="F5" s="199"/>
      <c r="G5" s="336"/>
      <c r="H5" s="336"/>
      <c r="I5" s="199"/>
      <c r="J5" s="200"/>
      <c r="K5" s="200"/>
      <c r="L5" s="199"/>
      <c r="M5" s="200"/>
      <c r="N5" s="200"/>
    </row>
    <row r="6" spans="1:14" s="177" customFormat="1" x14ac:dyDescent="0.35">
      <c r="A6" s="158"/>
      <c r="B6" s="201"/>
      <c r="C6" s="124"/>
      <c r="D6" s="500" t="s">
        <v>4</v>
      </c>
      <c r="E6" s="500"/>
      <c r="F6" s="173"/>
      <c r="G6" s="501" t="s">
        <v>5</v>
      </c>
      <c r="H6" s="501"/>
      <c r="I6" s="173"/>
      <c r="J6" s="501" t="s">
        <v>26</v>
      </c>
      <c r="K6" s="501"/>
      <c r="L6" s="173"/>
      <c r="M6" s="501" t="s">
        <v>3</v>
      </c>
      <c r="N6" s="501"/>
    </row>
    <row r="7" spans="1:14" s="177" customFormat="1" x14ac:dyDescent="0.35">
      <c r="A7" s="158"/>
      <c r="B7" s="128"/>
      <c r="C7" s="128"/>
      <c r="D7" s="475" t="s">
        <v>257</v>
      </c>
      <c r="E7" s="475"/>
      <c r="F7" s="3"/>
      <c r="G7" s="475" t="s">
        <v>300</v>
      </c>
      <c r="H7" s="475"/>
      <c r="I7" s="3"/>
      <c r="J7" s="475" t="s">
        <v>246</v>
      </c>
      <c r="K7" s="475"/>
      <c r="L7" s="3"/>
      <c r="M7" s="475" t="s">
        <v>301</v>
      </c>
      <c r="N7" s="475"/>
    </row>
    <row r="8" spans="1:14" s="177" customFormat="1" ht="22.5" customHeight="1" thickBot="1" x14ac:dyDescent="0.4">
      <c r="A8" s="158"/>
      <c r="B8" s="202"/>
      <c r="C8" s="131"/>
      <c r="D8" s="203" t="s">
        <v>24</v>
      </c>
      <c r="E8" s="203" t="s">
        <v>2</v>
      </c>
      <c r="F8" s="131"/>
      <c r="G8" s="204" t="s">
        <v>24</v>
      </c>
      <c r="H8" s="204" t="s">
        <v>2</v>
      </c>
      <c r="I8" s="131"/>
      <c r="J8" s="204" t="s">
        <v>24</v>
      </c>
      <c r="K8" s="204" t="s">
        <v>2</v>
      </c>
      <c r="L8" s="131"/>
      <c r="M8" s="204" t="s">
        <v>24</v>
      </c>
      <c r="N8" s="204" t="s">
        <v>2</v>
      </c>
    </row>
    <row r="9" spans="1:14" s="177" customFormat="1" ht="10" customHeight="1" x14ac:dyDescent="0.35">
      <c r="A9" s="158"/>
      <c r="B9" s="131"/>
      <c r="C9" s="131"/>
      <c r="D9" s="176"/>
      <c r="E9" s="176"/>
      <c r="F9" s="131"/>
      <c r="G9" s="176"/>
      <c r="H9" s="176"/>
      <c r="I9" s="131"/>
      <c r="J9" s="176"/>
      <c r="K9" s="176"/>
      <c r="L9" s="131"/>
      <c r="M9" s="176"/>
      <c r="N9" s="176"/>
    </row>
    <row r="10" spans="1:14" s="177" customFormat="1" ht="15" customHeight="1" x14ac:dyDescent="0.35">
      <c r="A10" s="205"/>
      <c r="B10" s="244" t="s">
        <v>48</v>
      </c>
      <c r="C10" s="195"/>
      <c r="D10" s="207">
        <f>SUM(D11:D14)</f>
        <v>114</v>
      </c>
      <c r="E10" s="208">
        <v>1</v>
      </c>
      <c r="F10" s="195"/>
      <c r="G10" s="209">
        <f>SUM(G11:G14)</f>
        <v>188</v>
      </c>
      <c r="H10" s="208">
        <v>1</v>
      </c>
      <c r="I10" s="195"/>
      <c r="J10" s="207">
        <f>SUM(J11:J14)</f>
        <v>5</v>
      </c>
      <c r="K10" s="208">
        <v>1</v>
      </c>
      <c r="L10" s="195"/>
      <c r="M10" s="210">
        <f>SUM(M11:M14)</f>
        <v>307</v>
      </c>
      <c r="N10" s="208">
        <v>1</v>
      </c>
    </row>
    <row r="11" spans="1:14" s="177" customFormat="1" ht="15" customHeight="1" x14ac:dyDescent="0.35">
      <c r="A11" s="205"/>
      <c r="B11" s="44" t="s">
        <v>153</v>
      </c>
      <c r="C11" s="180"/>
      <c r="D11" s="139">
        <v>36</v>
      </c>
      <c r="E11" s="140">
        <f>D11/D10</f>
        <v>0.31578947368421051</v>
      </c>
      <c r="F11" s="180"/>
      <c r="G11" s="139">
        <v>45</v>
      </c>
      <c r="H11" s="140">
        <f>G11/G10</f>
        <v>0.23936170212765959</v>
      </c>
      <c r="I11" s="180"/>
      <c r="J11" s="139">
        <v>4</v>
      </c>
      <c r="K11" s="140">
        <f>J11/J10</f>
        <v>0.8</v>
      </c>
      <c r="L11" s="180"/>
      <c r="M11" s="186">
        <f>SUM(D11,G11,J11)</f>
        <v>85</v>
      </c>
      <c r="N11" s="140">
        <f>M11/M10</f>
        <v>0.27687296416938112</v>
      </c>
    </row>
    <row r="12" spans="1:14" s="177" customFormat="1" ht="15" customHeight="1" x14ac:dyDescent="0.35">
      <c r="A12" s="205"/>
      <c r="B12" s="214" t="s">
        <v>228</v>
      </c>
      <c r="C12" s="180"/>
      <c r="D12" s="146">
        <v>33</v>
      </c>
      <c r="E12" s="212">
        <f>D12/D10</f>
        <v>0.28947368421052633</v>
      </c>
      <c r="F12" s="180"/>
      <c r="G12" s="146">
        <v>89</v>
      </c>
      <c r="H12" s="212">
        <f>G12/G10</f>
        <v>0.47340425531914893</v>
      </c>
      <c r="I12" s="180"/>
      <c r="J12" s="146">
        <v>1</v>
      </c>
      <c r="K12" s="212">
        <f>J12/J10</f>
        <v>0.2</v>
      </c>
      <c r="L12" s="180"/>
      <c r="M12" s="213">
        <f t="shared" ref="M12:M14" si="0">SUM(D12,G12,J12)</f>
        <v>123</v>
      </c>
      <c r="N12" s="212">
        <f>M12/M10</f>
        <v>0.40065146579804561</v>
      </c>
    </row>
    <row r="13" spans="1:14" s="177" customFormat="1" ht="15" customHeight="1" x14ac:dyDescent="0.35">
      <c r="A13" s="205"/>
      <c r="B13" s="44" t="s">
        <v>229</v>
      </c>
      <c r="C13" s="180"/>
      <c r="D13" s="139">
        <v>12</v>
      </c>
      <c r="E13" s="140">
        <f>D13/D10</f>
        <v>0.10526315789473684</v>
      </c>
      <c r="F13" s="180"/>
      <c r="G13" s="139">
        <v>24</v>
      </c>
      <c r="H13" s="140">
        <f>G13/G10</f>
        <v>0.1276595744680851</v>
      </c>
      <c r="I13" s="180"/>
      <c r="J13" s="139">
        <v>0</v>
      </c>
      <c r="K13" s="140">
        <f>J13/J10</f>
        <v>0</v>
      </c>
      <c r="L13" s="180"/>
      <c r="M13" s="186">
        <f t="shared" si="0"/>
        <v>36</v>
      </c>
      <c r="N13" s="140">
        <f>M13/M10</f>
        <v>0.11726384364820847</v>
      </c>
    </row>
    <row r="14" spans="1:14" s="177" customFormat="1" ht="15" customHeight="1" thickBot="1" x14ac:dyDescent="0.4">
      <c r="A14" s="205"/>
      <c r="B14" s="449" t="s">
        <v>230</v>
      </c>
      <c r="C14" s="180"/>
      <c r="D14" s="450">
        <v>33</v>
      </c>
      <c r="E14" s="344">
        <f>D14/D10</f>
        <v>0.28947368421052633</v>
      </c>
      <c r="F14" s="180"/>
      <c r="G14" s="450">
        <v>30</v>
      </c>
      <c r="H14" s="344">
        <f>G14/G10</f>
        <v>0.15957446808510639</v>
      </c>
      <c r="I14" s="180"/>
      <c r="J14" s="450">
        <v>0</v>
      </c>
      <c r="K14" s="344">
        <f>J14/J10</f>
        <v>0</v>
      </c>
      <c r="L14" s="180"/>
      <c r="M14" s="451">
        <f t="shared" si="0"/>
        <v>63</v>
      </c>
      <c r="N14" s="344">
        <f>M14/M10</f>
        <v>0.20521172638436483</v>
      </c>
    </row>
    <row r="15" spans="1:14" s="1" customFormat="1" ht="12" customHeight="1" thickTop="1" x14ac:dyDescent="0.25">
      <c r="D15" s="120"/>
      <c r="E15" s="155"/>
      <c r="F15" s="156"/>
      <c r="G15" s="156"/>
      <c r="H15" s="155"/>
      <c r="I15" s="155"/>
      <c r="J15" s="156"/>
      <c r="K15" s="156"/>
      <c r="L15" s="79"/>
      <c r="M15" s="79"/>
    </row>
    <row r="16" spans="1:14" s="1" customFormat="1" ht="12" customHeight="1" x14ac:dyDescent="0.25">
      <c r="B16" s="471" t="s">
        <v>203</v>
      </c>
      <c r="C16" s="471"/>
      <c r="D16" s="471"/>
      <c r="E16" s="471"/>
      <c r="F16" s="471"/>
      <c r="G16" s="471"/>
      <c r="H16" s="471"/>
      <c r="I16" s="471"/>
      <c r="J16" s="471"/>
      <c r="K16" s="471"/>
      <c r="L16" s="471"/>
      <c r="M16" s="471"/>
    </row>
    <row r="17" spans="2:13" s="1" customFormat="1" ht="12" customHeight="1" x14ac:dyDescent="0.25">
      <c r="B17" s="157" t="s">
        <v>46</v>
      </c>
      <c r="D17" s="120"/>
      <c r="E17" s="157"/>
      <c r="F17" s="157"/>
      <c r="G17" s="158"/>
      <c r="H17" s="157"/>
      <c r="I17" s="157"/>
      <c r="J17" s="157"/>
      <c r="K17" s="158"/>
      <c r="L17" s="333"/>
      <c r="M17" s="333"/>
    </row>
    <row r="18" spans="2:13" s="1" customFormat="1" ht="12" customHeight="1" x14ac:dyDescent="0.25">
      <c r="B18" s="159" t="s">
        <v>47</v>
      </c>
      <c r="D18" s="120"/>
      <c r="E18" s="159"/>
      <c r="F18" s="159"/>
      <c r="G18" s="158"/>
      <c r="H18" s="159"/>
      <c r="I18" s="159"/>
      <c r="J18" s="159"/>
      <c r="K18" s="158"/>
      <c r="L18" s="333"/>
      <c r="M18" s="333"/>
    </row>
    <row r="19" spans="2:13" s="1" customFormat="1" ht="12" customHeight="1" x14ac:dyDescent="0.25">
      <c r="B19" s="333"/>
      <c r="D19" s="120"/>
      <c r="E19" s="333"/>
      <c r="F19" s="333"/>
      <c r="G19" s="333"/>
      <c r="H19" s="333"/>
      <c r="I19" s="333"/>
      <c r="J19" s="333"/>
      <c r="K19" s="333"/>
      <c r="L19" s="333"/>
      <c r="M19" s="333"/>
    </row>
    <row r="20" spans="2:13" s="1" customFormat="1" ht="12" customHeight="1" x14ac:dyDescent="0.25">
      <c r="B20" s="473" t="s">
        <v>335</v>
      </c>
      <c r="C20" s="473"/>
      <c r="D20" s="473"/>
      <c r="E20" s="473"/>
      <c r="F20" s="473"/>
      <c r="G20" s="473"/>
      <c r="H20" s="473"/>
      <c r="I20" s="473"/>
      <c r="J20" s="473"/>
      <c r="K20" s="473"/>
      <c r="L20" s="473"/>
      <c r="M20" s="473"/>
    </row>
    <row r="21" spans="2:13" s="1" customFormat="1" ht="12.5" x14ac:dyDescent="0.25">
      <c r="E21" s="158"/>
    </row>
    <row r="22" spans="2:13" s="1" customFormat="1" ht="12" customHeight="1" x14ac:dyDescent="0.25">
      <c r="E22" s="158"/>
    </row>
  </sheetData>
  <mergeCells count="11">
    <mergeCell ref="B16:M16"/>
    <mergeCell ref="B20:M20"/>
    <mergeCell ref="B4:N4"/>
    <mergeCell ref="D6:E6"/>
    <mergeCell ref="G6:H6"/>
    <mergeCell ref="J6:K6"/>
    <mergeCell ref="M6:N6"/>
    <mergeCell ref="D7:E7"/>
    <mergeCell ref="G7:H7"/>
    <mergeCell ref="J7:K7"/>
    <mergeCell ref="M7:N7"/>
  </mergeCells>
  <hyperlinks>
    <hyperlink ref="B2" location="ToC!A1" display="Table of Contents" xr:uid="{B1B68C9E-A29F-44E4-AAF8-64B11672F82B}"/>
  </hyperlink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9B591-3EC2-4DA8-AA2C-4A6DECA480D1}">
  <dimension ref="A1:O32"/>
  <sheetViews>
    <sheetView showGridLines="0" workbookViewId="0">
      <selection activeCell="B2" sqref="B2"/>
    </sheetView>
  </sheetViews>
  <sheetFormatPr defaultColWidth="8.7265625" defaultRowHeight="14.5" x14ac:dyDescent="0.35"/>
  <cols>
    <col min="1" max="1" width="2.26953125" customWidth="1"/>
    <col min="2" max="2" width="45.1796875" customWidth="1"/>
    <col min="3" max="3" width="2" customWidth="1"/>
    <col min="4" max="5" width="8.26953125" customWidth="1"/>
    <col min="6" max="6" width="1.453125" customWidth="1"/>
    <col min="7" max="8" width="8.26953125" customWidth="1"/>
    <col min="9" max="9" width="1.453125" customWidth="1"/>
    <col min="10" max="11" width="8.26953125" customWidth="1"/>
    <col min="12" max="12" width="1.7265625" customWidth="1"/>
    <col min="13" max="14" width="8.26953125" customWidth="1"/>
    <col min="236" max="236" width="28.81640625" customWidth="1"/>
    <col min="237" max="237" width="24.7265625" customWidth="1"/>
    <col min="238" max="238" width="22.7265625" customWidth="1"/>
    <col min="240" max="240" width="17.453125" customWidth="1"/>
    <col min="242" max="242" width="14.7265625" bestFit="1" customWidth="1"/>
    <col min="492" max="492" width="28.81640625" customWidth="1"/>
    <col min="493" max="493" width="24.7265625" customWidth="1"/>
    <col min="494" max="494" width="22.7265625" customWidth="1"/>
    <col min="496" max="496" width="17.453125" customWidth="1"/>
    <col min="498" max="498" width="14.7265625" bestFit="1" customWidth="1"/>
    <col min="748" max="748" width="28.81640625" customWidth="1"/>
    <col min="749" max="749" width="24.7265625" customWidth="1"/>
    <col min="750" max="750" width="22.7265625" customWidth="1"/>
    <col min="752" max="752" width="17.453125" customWidth="1"/>
    <col min="754" max="754" width="14.7265625" bestFit="1" customWidth="1"/>
    <col min="1004" max="1004" width="28.81640625" customWidth="1"/>
    <col min="1005" max="1005" width="24.7265625" customWidth="1"/>
    <col min="1006" max="1006" width="22.7265625" customWidth="1"/>
    <col min="1008" max="1008" width="17.453125" customWidth="1"/>
    <col min="1010" max="1010" width="14.7265625" bestFit="1" customWidth="1"/>
    <col min="1260" max="1260" width="28.81640625" customWidth="1"/>
    <col min="1261" max="1261" width="24.7265625" customWidth="1"/>
    <col min="1262" max="1262" width="22.7265625" customWidth="1"/>
    <col min="1264" max="1264" width="17.453125" customWidth="1"/>
    <col min="1266" max="1266" width="14.7265625" bestFit="1" customWidth="1"/>
    <col min="1516" max="1516" width="28.81640625" customWidth="1"/>
    <col min="1517" max="1517" width="24.7265625" customWidth="1"/>
    <col min="1518" max="1518" width="22.7265625" customWidth="1"/>
    <col min="1520" max="1520" width="17.453125" customWidth="1"/>
    <col min="1522" max="1522" width="14.7265625" bestFit="1" customWidth="1"/>
    <col min="1772" max="1772" width="28.81640625" customWidth="1"/>
    <col min="1773" max="1773" width="24.7265625" customWidth="1"/>
    <col min="1774" max="1774" width="22.7265625" customWidth="1"/>
    <col min="1776" max="1776" width="17.453125" customWidth="1"/>
    <col min="1778" max="1778" width="14.7265625" bestFit="1" customWidth="1"/>
    <col min="2028" max="2028" width="28.81640625" customWidth="1"/>
    <col min="2029" max="2029" width="24.7265625" customWidth="1"/>
    <col min="2030" max="2030" width="22.7265625" customWidth="1"/>
    <col min="2032" max="2032" width="17.453125" customWidth="1"/>
    <col min="2034" max="2034" width="14.7265625" bestFit="1" customWidth="1"/>
    <col min="2284" max="2284" width="28.81640625" customWidth="1"/>
    <col min="2285" max="2285" width="24.7265625" customWidth="1"/>
    <col min="2286" max="2286" width="22.7265625" customWidth="1"/>
    <col min="2288" max="2288" width="17.453125" customWidth="1"/>
    <col min="2290" max="2290" width="14.7265625" bestFit="1" customWidth="1"/>
    <col min="2540" max="2540" width="28.81640625" customWidth="1"/>
    <col min="2541" max="2541" width="24.7265625" customWidth="1"/>
    <col min="2542" max="2542" width="22.7265625" customWidth="1"/>
    <col min="2544" max="2544" width="17.453125" customWidth="1"/>
    <col min="2546" max="2546" width="14.7265625" bestFit="1" customWidth="1"/>
    <col min="2796" max="2796" width="28.81640625" customWidth="1"/>
    <col min="2797" max="2797" width="24.7265625" customWidth="1"/>
    <col min="2798" max="2798" width="22.7265625" customWidth="1"/>
    <col min="2800" max="2800" width="17.453125" customWidth="1"/>
    <col min="2802" max="2802" width="14.7265625" bestFit="1" customWidth="1"/>
    <col min="3052" max="3052" width="28.81640625" customWidth="1"/>
    <col min="3053" max="3053" width="24.7265625" customWidth="1"/>
    <col min="3054" max="3054" width="22.7265625" customWidth="1"/>
    <col min="3056" max="3056" width="17.453125" customWidth="1"/>
    <col min="3058" max="3058" width="14.7265625" bestFit="1" customWidth="1"/>
    <col min="3308" max="3308" width="28.81640625" customWidth="1"/>
    <col min="3309" max="3309" width="24.7265625" customWidth="1"/>
    <col min="3310" max="3310" width="22.7265625" customWidth="1"/>
    <col min="3312" max="3312" width="17.453125" customWidth="1"/>
    <col min="3314" max="3314" width="14.7265625" bestFit="1" customWidth="1"/>
    <col min="3564" max="3564" width="28.81640625" customWidth="1"/>
    <col min="3565" max="3565" width="24.7265625" customWidth="1"/>
    <col min="3566" max="3566" width="22.7265625" customWidth="1"/>
    <col min="3568" max="3568" width="17.453125" customWidth="1"/>
    <col min="3570" max="3570" width="14.7265625" bestFit="1" customWidth="1"/>
    <col min="3820" max="3820" width="28.81640625" customWidth="1"/>
    <col min="3821" max="3821" width="24.7265625" customWidth="1"/>
    <col min="3822" max="3822" width="22.7265625" customWidth="1"/>
    <col min="3824" max="3824" width="17.453125" customWidth="1"/>
    <col min="3826" max="3826" width="14.7265625" bestFit="1" customWidth="1"/>
    <col min="4076" max="4076" width="28.81640625" customWidth="1"/>
    <col min="4077" max="4077" width="24.7265625" customWidth="1"/>
    <col min="4078" max="4078" width="22.7265625" customWidth="1"/>
    <col min="4080" max="4080" width="17.453125" customWidth="1"/>
    <col min="4082" max="4082" width="14.7265625" bestFit="1" customWidth="1"/>
    <col min="4332" max="4332" width="28.81640625" customWidth="1"/>
    <col min="4333" max="4333" width="24.7265625" customWidth="1"/>
    <col min="4334" max="4334" width="22.7265625" customWidth="1"/>
    <col min="4336" max="4336" width="17.453125" customWidth="1"/>
    <col min="4338" max="4338" width="14.7265625" bestFit="1" customWidth="1"/>
    <col min="4588" max="4588" width="28.81640625" customWidth="1"/>
    <col min="4589" max="4589" width="24.7265625" customWidth="1"/>
    <col min="4590" max="4590" width="22.7265625" customWidth="1"/>
    <col min="4592" max="4592" width="17.453125" customWidth="1"/>
    <col min="4594" max="4594" width="14.7265625" bestFit="1" customWidth="1"/>
    <col min="4844" max="4844" width="28.81640625" customWidth="1"/>
    <col min="4845" max="4845" width="24.7265625" customWidth="1"/>
    <col min="4846" max="4846" width="22.7265625" customWidth="1"/>
    <col min="4848" max="4848" width="17.453125" customWidth="1"/>
    <col min="4850" max="4850" width="14.7265625" bestFit="1" customWidth="1"/>
    <col min="5100" max="5100" width="28.81640625" customWidth="1"/>
    <col min="5101" max="5101" width="24.7265625" customWidth="1"/>
    <col min="5102" max="5102" width="22.7265625" customWidth="1"/>
    <col min="5104" max="5104" width="17.453125" customWidth="1"/>
    <col min="5106" max="5106" width="14.7265625" bestFit="1" customWidth="1"/>
    <col min="5356" max="5356" width="28.81640625" customWidth="1"/>
    <col min="5357" max="5357" width="24.7265625" customWidth="1"/>
    <col min="5358" max="5358" width="22.7265625" customWidth="1"/>
    <col min="5360" max="5360" width="17.453125" customWidth="1"/>
    <col min="5362" max="5362" width="14.7265625" bestFit="1" customWidth="1"/>
    <col min="5612" max="5612" width="28.81640625" customWidth="1"/>
    <col min="5613" max="5613" width="24.7265625" customWidth="1"/>
    <col min="5614" max="5614" width="22.7265625" customWidth="1"/>
    <col min="5616" max="5616" width="17.453125" customWidth="1"/>
    <col min="5618" max="5618" width="14.7265625" bestFit="1" customWidth="1"/>
    <col min="5868" max="5868" width="28.81640625" customWidth="1"/>
    <col min="5869" max="5869" width="24.7265625" customWidth="1"/>
    <col min="5870" max="5870" width="22.7265625" customWidth="1"/>
    <col min="5872" max="5872" width="17.453125" customWidth="1"/>
    <col min="5874" max="5874" width="14.7265625" bestFit="1" customWidth="1"/>
    <col min="6124" max="6124" width="28.81640625" customWidth="1"/>
    <col min="6125" max="6125" width="24.7265625" customWidth="1"/>
    <col min="6126" max="6126" width="22.7265625" customWidth="1"/>
    <col min="6128" max="6128" width="17.453125" customWidth="1"/>
    <col min="6130" max="6130" width="14.7265625" bestFit="1" customWidth="1"/>
    <col min="6380" max="6380" width="28.81640625" customWidth="1"/>
    <col min="6381" max="6381" width="24.7265625" customWidth="1"/>
    <col min="6382" max="6382" width="22.7265625" customWidth="1"/>
    <col min="6384" max="6384" width="17.453125" customWidth="1"/>
    <col min="6386" max="6386" width="14.7265625" bestFit="1" customWidth="1"/>
    <col min="6636" max="6636" width="28.81640625" customWidth="1"/>
    <col min="6637" max="6637" width="24.7265625" customWidth="1"/>
    <col min="6638" max="6638" width="22.7265625" customWidth="1"/>
    <col min="6640" max="6640" width="17.453125" customWidth="1"/>
    <col min="6642" max="6642" width="14.7265625" bestFit="1" customWidth="1"/>
    <col min="6892" max="6892" width="28.81640625" customWidth="1"/>
    <col min="6893" max="6893" width="24.7265625" customWidth="1"/>
    <col min="6894" max="6894" width="22.7265625" customWidth="1"/>
    <col min="6896" max="6896" width="17.453125" customWidth="1"/>
    <col min="6898" max="6898" width="14.7265625" bestFit="1" customWidth="1"/>
    <col min="7148" max="7148" width="28.81640625" customWidth="1"/>
    <col min="7149" max="7149" width="24.7265625" customWidth="1"/>
    <col min="7150" max="7150" width="22.7265625" customWidth="1"/>
    <col min="7152" max="7152" width="17.453125" customWidth="1"/>
    <col min="7154" max="7154" width="14.7265625" bestFit="1" customWidth="1"/>
    <col min="7404" max="7404" width="28.81640625" customWidth="1"/>
    <col min="7405" max="7405" width="24.7265625" customWidth="1"/>
    <col min="7406" max="7406" width="22.7265625" customWidth="1"/>
    <col min="7408" max="7408" width="17.453125" customWidth="1"/>
    <col min="7410" max="7410" width="14.7265625" bestFit="1" customWidth="1"/>
    <col min="7660" max="7660" width="28.81640625" customWidth="1"/>
    <col min="7661" max="7661" width="24.7265625" customWidth="1"/>
    <col min="7662" max="7662" width="22.7265625" customWidth="1"/>
    <col min="7664" max="7664" width="17.453125" customWidth="1"/>
    <col min="7666" max="7666" width="14.7265625" bestFit="1" customWidth="1"/>
    <col min="7916" max="7916" width="28.81640625" customWidth="1"/>
    <col min="7917" max="7917" width="24.7265625" customWidth="1"/>
    <col min="7918" max="7918" width="22.7265625" customWidth="1"/>
    <col min="7920" max="7920" width="17.453125" customWidth="1"/>
    <col min="7922" max="7922" width="14.7265625" bestFit="1" customWidth="1"/>
    <col min="8172" max="8172" width="28.81640625" customWidth="1"/>
    <col min="8173" max="8173" width="24.7265625" customWidth="1"/>
    <col min="8174" max="8174" width="22.7265625" customWidth="1"/>
    <col min="8176" max="8176" width="17.453125" customWidth="1"/>
    <col min="8178" max="8178" width="14.7265625" bestFit="1" customWidth="1"/>
    <col min="8428" max="8428" width="28.81640625" customWidth="1"/>
    <col min="8429" max="8429" width="24.7265625" customWidth="1"/>
    <col min="8430" max="8430" width="22.7265625" customWidth="1"/>
    <col min="8432" max="8432" width="17.453125" customWidth="1"/>
    <col min="8434" max="8434" width="14.7265625" bestFit="1" customWidth="1"/>
    <col min="8684" max="8684" width="28.81640625" customWidth="1"/>
    <col min="8685" max="8685" width="24.7265625" customWidth="1"/>
    <col min="8686" max="8686" width="22.7265625" customWidth="1"/>
    <col min="8688" max="8688" width="17.453125" customWidth="1"/>
    <col min="8690" max="8690" width="14.7265625" bestFit="1" customWidth="1"/>
    <col min="8940" max="8940" width="28.81640625" customWidth="1"/>
    <col min="8941" max="8941" width="24.7265625" customWidth="1"/>
    <col min="8942" max="8942" width="22.7265625" customWidth="1"/>
    <col min="8944" max="8944" width="17.453125" customWidth="1"/>
    <col min="8946" max="8946" width="14.7265625" bestFit="1" customWidth="1"/>
    <col min="9196" max="9196" width="28.81640625" customWidth="1"/>
    <col min="9197" max="9197" width="24.7265625" customWidth="1"/>
    <col min="9198" max="9198" width="22.7265625" customWidth="1"/>
    <col min="9200" max="9200" width="17.453125" customWidth="1"/>
    <col min="9202" max="9202" width="14.7265625" bestFit="1" customWidth="1"/>
    <col min="9452" max="9452" width="28.81640625" customWidth="1"/>
    <col min="9453" max="9453" width="24.7265625" customWidth="1"/>
    <col min="9454" max="9454" width="22.7265625" customWidth="1"/>
    <col min="9456" max="9456" width="17.453125" customWidth="1"/>
    <col min="9458" max="9458" width="14.7265625" bestFit="1" customWidth="1"/>
    <col min="9708" max="9708" width="28.81640625" customWidth="1"/>
    <col min="9709" max="9709" width="24.7265625" customWidth="1"/>
    <col min="9710" max="9710" width="22.7265625" customWidth="1"/>
    <col min="9712" max="9712" width="17.453125" customWidth="1"/>
    <col min="9714" max="9714" width="14.7265625" bestFit="1" customWidth="1"/>
    <col min="9964" max="9964" width="28.81640625" customWidth="1"/>
    <col min="9965" max="9965" width="24.7265625" customWidth="1"/>
    <col min="9966" max="9966" width="22.7265625" customWidth="1"/>
    <col min="9968" max="9968" width="17.453125" customWidth="1"/>
    <col min="9970" max="9970" width="14.7265625" bestFit="1" customWidth="1"/>
    <col min="10220" max="10220" width="28.81640625" customWidth="1"/>
    <col min="10221" max="10221" width="24.7265625" customWidth="1"/>
    <col min="10222" max="10222" width="22.7265625" customWidth="1"/>
    <col min="10224" max="10224" width="17.453125" customWidth="1"/>
    <col min="10226" max="10226" width="14.7265625" bestFit="1" customWidth="1"/>
    <col min="10476" max="10476" width="28.81640625" customWidth="1"/>
    <col min="10477" max="10477" width="24.7265625" customWidth="1"/>
    <col min="10478" max="10478" width="22.7265625" customWidth="1"/>
    <col min="10480" max="10480" width="17.453125" customWidth="1"/>
    <col min="10482" max="10482" width="14.7265625" bestFit="1" customWidth="1"/>
    <col min="10732" max="10732" width="28.81640625" customWidth="1"/>
    <col min="10733" max="10733" width="24.7265625" customWidth="1"/>
    <col min="10734" max="10734" width="22.7265625" customWidth="1"/>
    <col min="10736" max="10736" width="17.453125" customWidth="1"/>
    <col min="10738" max="10738" width="14.7265625" bestFit="1" customWidth="1"/>
    <col min="10988" max="10988" width="28.81640625" customWidth="1"/>
    <col min="10989" max="10989" width="24.7265625" customWidth="1"/>
    <col min="10990" max="10990" width="22.7265625" customWidth="1"/>
    <col min="10992" max="10992" width="17.453125" customWidth="1"/>
    <col min="10994" max="10994" width="14.7265625" bestFit="1" customWidth="1"/>
    <col min="11244" max="11244" width="28.81640625" customWidth="1"/>
    <col min="11245" max="11245" width="24.7265625" customWidth="1"/>
    <col min="11246" max="11246" width="22.7265625" customWidth="1"/>
    <col min="11248" max="11248" width="17.453125" customWidth="1"/>
    <col min="11250" max="11250" width="14.7265625" bestFit="1" customWidth="1"/>
    <col min="11500" max="11500" width="28.81640625" customWidth="1"/>
    <col min="11501" max="11501" width="24.7265625" customWidth="1"/>
    <col min="11502" max="11502" width="22.7265625" customWidth="1"/>
    <col min="11504" max="11504" width="17.453125" customWidth="1"/>
    <col min="11506" max="11506" width="14.7265625" bestFit="1" customWidth="1"/>
    <col min="11756" max="11756" width="28.81640625" customWidth="1"/>
    <col min="11757" max="11757" width="24.7265625" customWidth="1"/>
    <col min="11758" max="11758" width="22.7265625" customWidth="1"/>
    <col min="11760" max="11760" width="17.453125" customWidth="1"/>
    <col min="11762" max="11762" width="14.7265625" bestFit="1" customWidth="1"/>
    <col min="12012" max="12012" width="28.81640625" customWidth="1"/>
    <col min="12013" max="12013" width="24.7265625" customWidth="1"/>
    <col min="12014" max="12014" width="22.7265625" customWidth="1"/>
    <col min="12016" max="12016" width="17.453125" customWidth="1"/>
    <col min="12018" max="12018" width="14.7265625" bestFit="1" customWidth="1"/>
    <col min="12268" max="12268" width="28.81640625" customWidth="1"/>
    <col min="12269" max="12269" width="24.7265625" customWidth="1"/>
    <col min="12270" max="12270" width="22.7265625" customWidth="1"/>
    <col min="12272" max="12272" width="17.453125" customWidth="1"/>
    <col min="12274" max="12274" width="14.7265625" bestFit="1" customWidth="1"/>
    <col min="12524" max="12524" width="28.81640625" customWidth="1"/>
    <col min="12525" max="12525" width="24.7265625" customWidth="1"/>
    <col min="12526" max="12526" width="22.7265625" customWidth="1"/>
    <col min="12528" max="12528" width="17.453125" customWidth="1"/>
    <col min="12530" max="12530" width="14.7265625" bestFit="1" customWidth="1"/>
    <col min="12780" max="12780" width="28.81640625" customWidth="1"/>
    <col min="12781" max="12781" width="24.7265625" customWidth="1"/>
    <col min="12782" max="12782" width="22.7265625" customWidth="1"/>
    <col min="12784" max="12784" width="17.453125" customWidth="1"/>
    <col min="12786" max="12786" width="14.7265625" bestFit="1" customWidth="1"/>
    <col min="13036" max="13036" width="28.81640625" customWidth="1"/>
    <col min="13037" max="13037" width="24.7265625" customWidth="1"/>
    <col min="13038" max="13038" width="22.7265625" customWidth="1"/>
    <col min="13040" max="13040" width="17.453125" customWidth="1"/>
    <col min="13042" max="13042" width="14.7265625" bestFit="1" customWidth="1"/>
    <col min="13292" max="13292" width="28.81640625" customWidth="1"/>
    <col min="13293" max="13293" width="24.7265625" customWidth="1"/>
    <col min="13294" max="13294" width="22.7265625" customWidth="1"/>
    <col min="13296" max="13296" width="17.453125" customWidth="1"/>
    <col min="13298" max="13298" width="14.7265625" bestFit="1" customWidth="1"/>
    <col min="13548" max="13548" width="28.81640625" customWidth="1"/>
    <col min="13549" max="13549" width="24.7265625" customWidth="1"/>
    <col min="13550" max="13550" width="22.7265625" customWidth="1"/>
    <col min="13552" max="13552" width="17.453125" customWidth="1"/>
    <col min="13554" max="13554" width="14.7265625" bestFit="1" customWidth="1"/>
    <col min="13804" max="13804" width="28.81640625" customWidth="1"/>
    <col min="13805" max="13805" width="24.7265625" customWidth="1"/>
    <col min="13806" max="13806" width="22.7265625" customWidth="1"/>
    <col min="13808" max="13808" width="17.453125" customWidth="1"/>
    <col min="13810" max="13810" width="14.7265625" bestFit="1" customWidth="1"/>
    <col min="14060" max="14060" width="28.81640625" customWidth="1"/>
    <col min="14061" max="14061" width="24.7265625" customWidth="1"/>
    <col min="14062" max="14062" width="22.7265625" customWidth="1"/>
    <col min="14064" max="14064" width="17.453125" customWidth="1"/>
    <col min="14066" max="14066" width="14.7265625" bestFit="1" customWidth="1"/>
    <col min="14316" max="14316" width="28.81640625" customWidth="1"/>
    <col min="14317" max="14317" width="24.7265625" customWidth="1"/>
    <col min="14318" max="14318" width="22.7265625" customWidth="1"/>
    <col min="14320" max="14320" width="17.453125" customWidth="1"/>
    <col min="14322" max="14322" width="14.7265625" bestFit="1" customWidth="1"/>
    <col min="14572" max="14572" width="28.81640625" customWidth="1"/>
    <col min="14573" max="14573" width="24.7265625" customWidth="1"/>
    <col min="14574" max="14574" width="22.7265625" customWidth="1"/>
    <col min="14576" max="14576" width="17.453125" customWidth="1"/>
    <col min="14578" max="14578" width="14.7265625" bestFit="1" customWidth="1"/>
    <col min="14828" max="14828" width="28.81640625" customWidth="1"/>
    <col min="14829" max="14829" width="24.7265625" customWidth="1"/>
    <col min="14830" max="14830" width="22.7265625" customWidth="1"/>
    <col min="14832" max="14832" width="17.453125" customWidth="1"/>
    <col min="14834" max="14834" width="14.7265625" bestFit="1" customWidth="1"/>
    <col min="15084" max="15084" width="28.81640625" customWidth="1"/>
    <col min="15085" max="15085" width="24.7265625" customWidth="1"/>
    <col min="15086" max="15086" width="22.7265625" customWidth="1"/>
    <col min="15088" max="15088" width="17.453125" customWidth="1"/>
    <col min="15090" max="15090" width="14.7265625" bestFit="1" customWidth="1"/>
    <col min="15340" max="15340" width="28.81640625" customWidth="1"/>
    <col min="15341" max="15341" width="24.7265625" customWidth="1"/>
    <col min="15342" max="15342" width="22.7265625" customWidth="1"/>
    <col min="15344" max="15344" width="17.453125" customWidth="1"/>
    <col min="15346" max="15346" width="14.7265625" bestFit="1" customWidth="1"/>
    <col min="15596" max="15596" width="28.81640625" customWidth="1"/>
    <col min="15597" max="15597" width="24.7265625" customWidth="1"/>
    <col min="15598" max="15598" width="22.7265625" customWidth="1"/>
    <col min="15600" max="15600" width="17.453125" customWidth="1"/>
    <col min="15602" max="15602" width="14.7265625" bestFit="1" customWidth="1"/>
    <col min="15852" max="15852" width="28.81640625" customWidth="1"/>
    <col min="15853" max="15853" width="24.7265625" customWidth="1"/>
    <col min="15854" max="15854" width="22.7265625" customWidth="1"/>
    <col min="15856" max="15856" width="17.453125" customWidth="1"/>
    <col min="15858" max="15858" width="14.7265625" bestFit="1" customWidth="1"/>
    <col min="16108" max="16108" width="28.81640625" customWidth="1"/>
    <col min="16109" max="16109" width="24.7265625" customWidth="1"/>
    <col min="16110" max="16110" width="22.7265625" customWidth="1"/>
    <col min="16112" max="16112" width="17.453125" customWidth="1"/>
    <col min="16114" max="16114" width="14.7265625" bestFit="1" customWidth="1"/>
  </cols>
  <sheetData>
    <row r="1" spans="1:15" s="1" customFormat="1" ht="12.75" customHeight="1" x14ac:dyDescent="0.25">
      <c r="D1" s="120"/>
      <c r="E1" s="3"/>
      <c r="H1" s="3"/>
      <c r="I1" s="3"/>
      <c r="L1" s="3"/>
      <c r="M1" s="3"/>
    </row>
    <row r="2" spans="1:15" s="1" customFormat="1" ht="12.75" customHeight="1" x14ac:dyDescent="0.35">
      <c r="B2" s="78" t="s">
        <v>25</v>
      </c>
      <c r="D2" s="120"/>
      <c r="E2" s="3"/>
      <c r="H2" s="3"/>
      <c r="I2" s="3"/>
      <c r="L2" s="3"/>
      <c r="M2" s="3"/>
    </row>
    <row r="3" spans="1:15" s="1" customFormat="1" ht="12.75" customHeight="1" x14ac:dyDescent="0.25">
      <c r="D3" s="120"/>
      <c r="E3" s="3"/>
      <c r="H3" s="3"/>
      <c r="I3" s="3"/>
      <c r="L3" s="3"/>
      <c r="M3" s="3"/>
    </row>
    <row r="4" spans="1:15" s="1" customFormat="1" ht="15" customHeight="1" x14ac:dyDescent="0.3">
      <c r="B4" s="518" t="s">
        <v>427</v>
      </c>
      <c r="C4" s="518"/>
      <c r="D4" s="518"/>
      <c r="E4" s="518"/>
      <c r="F4" s="518"/>
      <c r="G4" s="518"/>
      <c r="H4" s="518"/>
      <c r="I4" s="518"/>
      <c r="J4" s="518"/>
      <c r="K4" s="2"/>
      <c r="L4" s="236"/>
      <c r="M4" s="2"/>
      <c r="N4" s="2"/>
    </row>
    <row r="5" spans="1:15" s="1" customFormat="1" ht="12.75" customHeight="1" x14ac:dyDescent="0.25">
      <c r="B5" s="123"/>
      <c r="C5" s="124"/>
      <c r="D5" s="123"/>
      <c r="E5" s="123"/>
      <c r="F5" s="124"/>
      <c r="G5" s="125"/>
      <c r="H5" s="125"/>
      <c r="I5" s="124"/>
      <c r="J5" s="125"/>
      <c r="K5" s="125"/>
      <c r="L5" s="124"/>
      <c r="M5" s="125"/>
      <c r="N5" s="172"/>
    </row>
    <row r="6" spans="1:15" s="1" customFormat="1" ht="15" customHeight="1" x14ac:dyDescent="0.3">
      <c r="B6" s="123"/>
      <c r="C6" s="124"/>
      <c r="D6" s="476" t="s">
        <v>4</v>
      </c>
      <c r="E6" s="476"/>
      <c r="F6" s="173"/>
      <c r="G6" s="490" t="s">
        <v>5</v>
      </c>
      <c r="H6" s="490"/>
      <c r="I6" s="173"/>
      <c r="J6" s="490" t="s">
        <v>26</v>
      </c>
      <c r="K6" s="490"/>
      <c r="L6" s="173"/>
      <c r="M6" s="490" t="s">
        <v>3</v>
      </c>
      <c r="N6" s="490"/>
    </row>
    <row r="7" spans="1:15" s="1" customFormat="1" ht="13.5" customHeight="1" x14ac:dyDescent="0.25">
      <c r="B7" s="174"/>
      <c r="C7" s="128"/>
      <c r="D7" s="475" t="s">
        <v>292</v>
      </c>
      <c r="E7" s="475"/>
      <c r="F7" s="3"/>
      <c r="G7" s="475" t="s">
        <v>293</v>
      </c>
      <c r="H7" s="475"/>
      <c r="I7" s="3"/>
      <c r="J7" s="475" t="s">
        <v>273</v>
      </c>
      <c r="K7" s="475"/>
      <c r="L7" s="3"/>
      <c r="M7" s="475" t="s">
        <v>294</v>
      </c>
      <c r="N7" s="475"/>
      <c r="O7" s="247"/>
    </row>
    <row r="8" spans="1:15" s="1" customFormat="1" ht="22.5" customHeight="1" thickBot="1" x14ac:dyDescent="0.35">
      <c r="B8" s="175"/>
      <c r="C8" s="131"/>
      <c r="D8" s="132" t="s">
        <v>24</v>
      </c>
      <c r="E8" s="132" t="s">
        <v>2</v>
      </c>
      <c r="F8" s="131"/>
      <c r="G8" s="132" t="s">
        <v>24</v>
      </c>
      <c r="H8" s="132" t="s">
        <v>2</v>
      </c>
      <c r="I8" s="131"/>
      <c r="J8" s="132" t="s">
        <v>24</v>
      </c>
      <c r="K8" s="132" t="s">
        <v>2</v>
      </c>
      <c r="L8" s="131"/>
      <c r="M8" s="132" t="s">
        <v>24</v>
      </c>
      <c r="N8" s="132" t="s">
        <v>2</v>
      </c>
    </row>
    <row r="9" spans="1:15" s="177" customFormat="1" ht="10" customHeight="1" x14ac:dyDescent="0.35">
      <c r="A9" s="158"/>
      <c r="B9" s="131"/>
      <c r="C9" s="131"/>
      <c r="D9" s="176"/>
      <c r="E9" s="176"/>
      <c r="F9" s="131"/>
      <c r="G9" s="176"/>
      <c r="H9" s="176"/>
      <c r="I9" s="131"/>
      <c r="J9" s="176"/>
      <c r="K9" s="176"/>
      <c r="L9" s="131"/>
      <c r="M9" s="176"/>
      <c r="N9" s="176"/>
    </row>
    <row r="10" spans="1:15" s="264" customFormat="1" ht="15" customHeight="1" x14ac:dyDescent="0.35">
      <c r="B10" s="70" t="s">
        <v>17</v>
      </c>
      <c r="C10" s="265"/>
      <c r="D10" s="286">
        <f>SUM(D11:D12)</f>
        <v>2</v>
      </c>
      <c r="E10" s="208">
        <f>D10/D10</f>
        <v>1</v>
      </c>
      <c r="F10" s="267"/>
      <c r="G10" s="72">
        <f>SUM(G11:G12)</f>
        <v>34</v>
      </c>
      <c r="H10" s="208">
        <f>G10/G10</f>
        <v>1</v>
      </c>
      <c r="I10" s="267"/>
      <c r="J10" s="72">
        <f>SUM(J11:J12)</f>
        <v>0</v>
      </c>
      <c r="K10" s="208">
        <v>0</v>
      </c>
      <c r="L10" s="267"/>
      <c r="M10" s="72">
        <f>SUM(M11:M12)</f>
        <v>36</v>
      </c>
      <c r="N10" s="208">
        <f>M10/M10</f>
        <v>1</v>
      </c>
    </row>
    <row r="11" spans="1:15" s="1" customFormat="1" ht="15" customHeight="1" x14ac:dyDescent="0.25">
      <c r="B11" s="268" t="s">
        <v>138</v>
      </c>
      <c r="C11" s="135"/>
      <c r="D11" s="169">
        <f>D15+ D19+D23</f>
        <v>2</v>
      </c>
      <c r="E11" s="140">
        <f>D11/D10</f>
        <v>1</v>
      </c>
      <c r="F11" s="135"/>
      <c r="G11" s="169">
        <f>G15+ G19+G23</f>
        <v>5</v>
      </c>
      <c r="H11" s="140">
        <f>G11/G10</f>
        <v>0.14705882352941177</v>
      </c>
      <c r="I11" s="135"/>
      <c r="J11" s="169">
        <f>J15+ J19+J23</f>
        <v>0</v>
      </c>
      <c r="K11" s="140">
        <v>0</v>
      </c>
      <c r="L11" s="135"/>
      <c r="M11" s="169">
        <f>M15+ M19+M23</f>
        <v>7</v>
      </c>
      <c r="N11" s="140">
        <f>M11/M10</f>
        <v>0.19444444444444445</v>
      </c>
    </row>
    <row r="12" spans="1:15" s="1" customFormat="1" ht="15" customHeight="1" x14ac:dyDescent="0.25">
      <c r="B12" s="270" t="s">
        <v>139</v>
      </c>
      <c r="C12" s="271"/>
      <c r="D12" s="226">
        <f>D16+ D20+D24</f>
        <v>0</v>
      </c>
      <c r="E12" s="227">
        <f>D12/D10</f>
        <v>0</v>
      </c>
      <c r="F12" s="271"/>
      <c r="G12" s="417">
        <f>G16+ G20+G24</f>
        <v>29</v>
      </c>
      <c r="H12" s="227">
        <f>G12/G10</f>
        <v>0.8529411764705882</v>
      </c>
      <c r="I12" s="271"/>
      <c r="J12" s="226">
        <f>J16+ J20+J24</f>
        <v>0</v>
      </c>
      <c r="K12" s="227">
        <v>0</v>
      </c>
      <c r="L12" s="271"/>
      <c r="M12" s="226">
        <f>M16+ M20+M24</f>
        <v>29</v>
      </c>
      <c r="N12" s="212">
        <f>M12/M10</f>
        <v>0.80555555555555558</v>
      </c>
    </row>
    <row r="13" spans="1:15" s="177" customFormat="1" ht="10" customHeight="1" x14ac:dyDescent="0.35">
      <c r="A13" s="158"/>
      <c r="B13" s="131"/>
      <c r="C13" s="131"/>
      <c r="D13" s="176"/>
      <c r="E13" s="176"/>
      <c r="F13" s="131"/>
      <c r="G13" s="176"/>
      <c r="H13" s="176"/>
      <c r="I13" s="131"/>
      <c r="J13" s="176"/>
      <c r="K13" s="176"/>
      <c r="L13" s="131"/>
      <c r="M13" s="176"/>
      <c r="N13" s="176"/>
    </row>
    <row r="14" spans="1:15" s="264" customFormat="1" ht="15" customHeight="1" x14ac:dyDescent="0.35">
      <c r="B14" s="71" t="s">
        <v>143</v>
      </c>
      <c r="C14" s="275"/>
      <c r="D14" s="72">
        <f>SUM(D15:D16)</f>
        <v>0</v>
      </c>
      <c r="E14" s="208">
        <f>D14/D10</f>
        <v>0</v>
      </c>
      <c r="F14" s="245"/>
      <c r="G14" s="72">
        <f>SUM(G15:G16)</f>
        <v>3</v>
      </c>
      <c r="H14" s="208">
        <f>G14/G10</f>
        <v>8.8235294117647065E-2</v>
      </c>
      <c r="I14" s="245"/>
      <c r="J14" s="72">
        <f>SUM(J15:J16)</f>
        <v>0</v>
      </c>
      <c r="K14" s="208">
        <v>0</v>
      </c>
      <c r="L14" s="245"/>
      <c r="M14" s="72">
        <f>SUM(M15:M16)</f>
        <v>3</v>
      </c>
      <c r="N14" s="208">
        <f>M14/M10</f>
        <v>8.3333333333333329E-2</v>
      </c>
    </row>
    <row r="15" spans="1:15" s="1" customFormat="1" ht="15" customHeight="1" x14ac:dyDescent="0.25">
      <c r="B15" s="268" t="s">
        <v>138</v>
      </c>
      <c r="C15" s="271"/>
      <c r="D15" s="139">
        <v>0</v>
      </c>
      <c r="E15" s="140">
        <f>IFERROR(#REF!/$D$14,0)</f>
        <v>0</v>
      </c>
      <c r="F15" s="271"/>
      <c r="G15" s="141">
        <v>3</v>
      </c>
      <c r="H15" s="140">
        <f>G15/G14</f>
        <v>1</v>
      </c>
      <c r="I15" s="271"/>
      <c r="J15" s="139">
        <v>0</v>
      </c>
      <c r="K15" s="140">
        <f>IFERROR(J15/$J$14,0)</f>
        <v>0</v>
      </c>
      <c r="L15" s="271"/>
      <c r="M15" s="186">
        <f>SUM(D15,G15,J15)</f>
        <v>3</v>
      </c>
      <c r="N15" s="140">
        <f>M15/M14</f>
        <v>1</v>
      </c>
    </row>
    <row r="16" spans="1:15" s="1" customFormat="1" ht="15" customHeight="1" x14ac:dyDescent="0.25">
      <c r="B16" s="270" t="s">
        <v>139</v>
      </c>
      <c r="C16" s="271"/>
      <c r="D16" s="226">
        <v>0</v>
      </c>
      <c r="E16" s="227">
        <v>0</v>
      </c>
      <c r="F16" s="271"/>
      <c r="G16" s="228">
        <v>0</v>
      </c>
      <c r="H16" s="227">
        <f>G16/G14</f>
        <v>0</v>
      </c>
      <c r="I16" s="271"/>
      <c r="J16" s="226">
        <v>0</v>
      </c>
      <c r="K16" s="227">
        <f>IFERROR(J16/$J$14,0)</f>
        <v>0</v>
      </c>
      <c r="L16" s="271"/>
      <c r="M16" s="226">
        <f>SUM(D16,G16,J16)</f>
        <v>0</v>
      </c>
      <c r="N16" s="227">
        <f>M16/M14</f>
        <v>0</v>
      </c>
    </row>
    <row r="17" spans="1:14" s="177" customFormat="1" ht="10" customHeight="1" x14ac:dyDescent="0.35">
      <c r="A17" s="158"/>
      <c r="B17" s="131"/>
      <c r="C17" s="131"/>
      <c r="D17" s="176"/>
      <c r="E17" s="176"/>
      <c r="F17" s="131"/>
      <c r="G17" s="176"/>
      <c r="H17" s="176"/>
      <c r="I17" s="131"/>
      <c r="J17" s="176"/>
      <c r="K17" s="176"/>
      <c r="L17" s="131"/>
      <c r="M17" s="176"/>
      <c r="N17" s="176"/>
    </row>
    <row r="18" spans="1:14" s="264" customFormat="1" ht="15" customHeight="1" x14ac:dyDescent="0.35">
      <c r="B18" s="71" t="s">
        <v>180</v>
      </c>
      <c r="C18" s="275"/>
      <c r="D18" s="72">
        <f>SUM(D19:D20)</f>
        <v>1</v>
      </c>
      <c r="E18" s="208">
        <f>D18/D10</f>
        <v>0.5</v>
      </c>
      <c r="F18" s="245"/>
      <c r="G18" s="72">
        <f>SUM(G19:G20)</f>
        <v>0</v>
      </c>
      <c r="H18" s="208">
        <f>G18/G10</f>
        <v>0</v>
      </c>
      <c r="I18" s="245"/>
      <c r="J18" s="72">
        <f>SUM(J19:J20)</f>
        <v>0</v>
      </c>
      <c r="K18" s="208">
        <v>0</v>
      </c>
      <c r="L18" s="245"/>
      <c r="M18" s="72">
        <f>SUM(M19:M20)</f>
        <v>1</v>
      </c>
      <c r="N18" s="208">
        <f>M18/M10</f>
        <v>2.7777777777777776E-2</v>
      </c>
    </row>
    <row r="19" spans="1:14" s="1" customFormat="1" ht="15" customHeight="1" x14ac:dyDescent="0.25">
      <c r="B19" s="268" t="s">
        <v>138</v>
      </c>
      <c r="C19" s="271"/>
      <c r="D19" s="139">
        <v>1</v>
      </c>
      <c r="E19" s="140">
        <f>D19/D18</f>
        <v>1</v>
      </c>
      <c r="F19" s="271"/>
      <c r="G19" s="141">
        <v>0</v>
      </c>
      <c r="H19" s="140">
        <v>0</v>
      </c>
      <c r="I19" s="271"/>
      <c r="J19" s="139">
        <v>0</v>
      </c>
      <c r="K19" s="140">
        <f>IFERROR(J19/$J$18,0)</f>
        <v>0</v>
      </c>
      <c r="L19" s="271"/>
      <c r="M19" s="186">
        <f>SUM(D19,G19,J19)</f>
        <v>1</v>
      </c>
      <c r="N19" s="140">
        <f>M19/M18</f>
        <v>1</v>
      </c>
    </row>
    <row r="20" spans="1:14" s="1" customFormat="1" ht="15" customHeight="1" x14ac:dyDescent="0.25">
      <c r="B20" s="270" t="s">
        <v>139</v>
      </c>
      <c r="C20" s="271"/>
      <c r="D20" s="226">
        <v>0</v>
      </c>
      <c r="E20" s="227">
        <f>D20/D18</f>
        <v>0</v>
      </c>
      <c r="F20" s="271"/>
      <c r="G20" s="228">
        <v>0</v>
      </c>
      <c r="H20" s="227">
        <v>0</v>
      </c>
      <c r="I20" s="271"/>
      <c r="J20" s="226">
        <v>0</v>
      </c>
      <c r="K20" s="227">
        <f>IFERROR(J20/$J$18,0)</f>
        <v>0</v>
      </c>
      <c r="L20" s="271"/>
      <c r="M20" s="226">
        <f>SUM(D20,G20,J20)</f>
        <v>0</v>
      </c>
      <c r="N20" s="227">
        <f>M20/M18</f>
        <v>0</v>
      </c>
    </row>
    <row r="21" spans="1:14" s="177" customFormat="1" ht="10" customHeight="1" x14ac:dyDescent="0.35">
      <c r="A21" s="158"/>
      <c r="B21" s="131"/>
      <c r="C21" s="131"/>
      <c r="D21" s="176"/>
      <c r="E21" s="176"/>
      <c r="F21" s="131"/>
      <c r="G21" s="176"/>
      <c r="H21" s="176"/>
      <c r="I21" s="131"/>
      <c r="J21" s="176"/>
      <c r="K21" s="176"/>
      <c r="L21" s="131"/>
      <c r="M21" s="176"/>
      <c r="N21" s="176"/>
    </row>
    <row r="22" spans="1:14" s="264" customFormat="1" ht="15" customHeight="1" x14ac:dyDescent="0.35">
      <c r="B22" s="71" t="s">
        <v>181</v>
      </c>
      <c r="C22" s="275"/>
      <c r="D22" s="72">
        <f>SUM(D23:D24)</f>
        <v>1</v>
      </c>
      <c r="E22" s="208">
        <f>D22/D10</f>
        <v>0.5</v>
      </c>
      <c r="F22" s="245"/>
      <c r="G22" s="72">
        <f>SUM(G23:G24)</f>
        <v>31</v>
      </c>
      <c r="H22" s="208">
        <f>G22/G10</f>
        <v>0.91176470588235292</v>
      </c>
      <c r="I22" s="245"/>
      <c r="J22" s="72">
        <f>SUM(J23:J24)</f>
        <v>0</v>
      </c>
      <c r="K22" s="208">
        <v>0</v>
      </c>
      <c r="L22" s="245"/>
      <c r="M22" s="72">
        <f>SUM(M23:M24)</f>
        <v>32</v>
      </c>
      <c r="N22" s="208">
        <f>M22/M10</f>
        <v>0.88888888888888884</v>
      </c>
    </row>
    <row r="23" spans="1:14" s="1" customFormat="1" ht="15" customHeight="1" x14ac:dyDescent="0.25">
      <c r="B23" s="268" t="s">
        <v>138</v>
      </c>
      <c r="C23" s="271"/>
      <c r="D23" s="139">
        <v>1</v>
      </c>
      <c r="E23" s="140">
        <f>D23/D22</f>
        <v>1</v>
      </c>
      <c r="F23" s="271"/>
      <c r="G23" s="141">
        <v>2</v>
      </c>
      <c r="H23" s="140">
        <f>G23/G22</f>
        <v>6.4516129032258063E-2</v>
      </c>
      <c r="I23" s="271"/>
      <c r="J23" s="139">
        <v>0</v>
      </c>
      <c r="K23" s="140">
        <f>IFERROR(J23/$J$22,0)</f>
        <v>0</v>
      </c>
      <c r="L23" s="271"/>
      <c r="M23" s="139">
        <f>SUM(D23,G23,J23)</f>
        <v>3</v>
      </c>
      <c r="N23" s="140">
        <f>M23/M22</f>
        <v>9.375E-2</v>
      </c>
    </row>
    <row r="24" spans="1:14" s="1" customFormat="1" ht="15" customHeight="1" thickBot="1" x14ac:dyDescent="0.3">
      <c r="A24" s="386"/>
      <c r="B24" s="381" t="s">
        <v>139</v>
      </c>
      <c r="C24" s="271"/>
      <c r="D24" s="383">
        <v>0</v>
      </c>
      <c r="E24" s="384">
        <f>D24/D22</f>
        <v>0</v>
      </c>
      <c r="F24" s="271"/>
      <c r="G24" s="385">
        <v>29</v>
      </c>
      <c r="H24" s="384">
        <f>G24/G22</f>
        <v>0.93548387096774188</v>
      </c>
      <c r="I24" s="271"/>
      <c r="J24" s="383">
        <v>0</v>
      </c>
      <c r="K24" s="384">
        <f>IFERROR(J24/$J$22,0)</f>
        <v>0</v>
      </c>
      <c r="L24" s="271"/>
      <c r="M24" s="383">
        <f>SUM(D24,G24,J24)</f>
        <v>29</v>
      </c>
      <c r="N24" s="384">
        <f>M24/M22</f>
        <v>0.90625</v>
      </c>
    </row>
    <row r="25" spans="1:14" s="1" customFormat="1" ht="12" customHeight="1" thickTop="1" x14ac:dyDescent="0.25">
      <c r="D25" s="120"/>
      <c r="E25" s="155"/>
      <c r="F25" s="156"/>
      <c r="G25" s="156"/>
      <c r="H25" s="155"/>
      <c r="I25" s="155"/>
      <c r="J25" s="156"/>
      <c r="K25" s="156"/>
      <c r="L25" s="79"/>
      <c r="M25" s="79"/>
    </row>
    <row r="26" spans="1:14" s="1" customFormat="1" ht="12" customHeight="1" x14ac:dyDescent="0.25">
      <c r="B26" s="471" t="s">
        <v>203</v>
      </c>
      <c r="C26" s="471"/>
      <c r="D26" s="471"/>
      <c r="E26" s="471"/>
      <c r="F26" s="471"/>
      <c r="G26" s="471"/>
      <c r="H26" s="471"/>
      <c r="I26" s="471"/>
      <c r="J26" s="471"/>
      <c r="K26" s="471"/>
      <c r="L26" s="471"/>
      <c r="M26" s="471"/>
    </row>
    <row r="27" spans="1:14" s="1" customFormat="1" ht="12" customHeight="1" x14ac:dyDescent="0.25">
      <c r="B27" s="157" t="s">
        <v>46</v>
      </c>
      <c r="D27" s="120"/>
      <c r="E27" s="157"/>
      <c r="F27" s="157"/>
      <c r="G27" s="158"/>
      <c r="H27" s="157"/>
      <c r="I27" s="157"/>
      <c r="J27" s="157"/>
      <c r="K27" s="158"/>
      <c r="L27" s="333"/>
      <c r="M27" s="333"/>
    </row>
    <row r="28" spans="1:14" s="1" customFormat="1" ht="12" customHeight="1" x14ac:dyDescent="0.25">
      <c r="B28" s="159" t="s">
        <v>47</v>
      </c>
      <c r="D28" s="120"/>
      <c r="E28" s="159"/>
      <c r="F28" s="159"/>
      <c r="G28" s="158"/>
      <c r="H28" s="159"/>
      <c r="I28" s="159"/>
      <c r="J28" s="159"/>
      <c r="K28" s="158"/>
      <c r="L28" s="333"/>
      <c r="M28" s="333"/>
    </row>
    <row r="29" spans="1:14" s="1" customFormat="1" ht="12" customHeight="1" x14ac:dyDescent="0.25">
      <c r="B29" s="288"/>
      <c r="D29" s="120"/>
      <c r="E29" s="333"/>
      <c r="F29" s="333"/>
      <c r="G29" s="333"/>
      <c r="H29" s="333"/>
      <c r="I29" s="333"/>
      <c r="J29" s="333"/>
      <c r="K29" s="333"/>
      <c r="L29" s="333"/>
      <c r="M29" s="333"/>
    </row>
    <row r="30" spans="1:14" s="1" customFormat="1" ht="12" customHeight="1" x14ac:dyDescent="0.25">
      <c r="B30" s="473" t="s">
        <v>335</v>
      </c>
      <c r="C30" s="473"/>
      <c r="D30" s="473"/>
      <c r="E30" s="473"/>
      <c r="F30" s="473"/>
      <c r="G30" s="473"/>
      <c r="H30" s="473"/>
      <c r="I30" s="473"/>
      <c r="J30" s="473"/>
      <c r="K30" s="473"/>
      <c r="L30" s="473"/>
      <c r="M30" s="473"/>
    </row>
    <row r="31" spans="1:14" s="1" customFormat="1" ht="12.5" x14ac:dyDescent="0.25">
      <c r="E31" s="158"/>
    </row>
    <row r="32" spans="1:14" s="1" customFormat="1" ht="11.5" customHeight="1" x14ac:dyDescent="0.25">
      <c r="E32" s="158"/>
    </row>
  </sheetData>
  <mergeCells count="11">
    <mergeCell ref="M7:N7"/>
    <mergeCell ref="B26:M26"/>
    <mergeCell ref="B30:M30"/>
    <mergeCell ref="B4:J4"/>
    <mergeCell ref="D6:E6"/>
    <mergeCell ref="G6:H6"/>
    <mergeCell ref="J6:K6"/>
    <mergeCell ref="M6:N6"/>
    <mergeCell ref="D7:E7"/>
    <mergeCell ref="G7:H7"/>
    <mergeCell ref="J7:K7"/>
  </mergeCells>
  <hyperlinks>
    <hyperlink ref="B2" location="ToC!A1" display="Table of Contents" xr:uid="{594E096B-1A28-43C1-B77F-A02E4F62E78C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6"/>
  <sheetViews>
    <sheetView showGridLines="0" zoomScaleNormal="100" workbookViewId="0"/>
  </sheetViews>
  <sheetFormatPr defaultColWidth="8.7265625" defaultRowHeight="15" customHeight="1" x14ac:dyDescent="0.25"/>
  <cols>
    <col min="1" max="1" width="2.26953125" style="1" customWidth="1"/>
    <col min="2" max="2" width="24.1796875" style="1" customWidth="1"/>
    <col min="3" max="3" width="2" style="120" customWidth="1"/>
    <col min="4" max="4" width="6.7265625" style="120" customWidth="1"/>
    <col min="5" max="5" width="6.81640625" style="1" customWidth="1"/>
    <col min="6" max="6" width="7.54296875" style="1" customWidth="1"/>
    <col min="7" max="7" width="1.453125" style="120" customWidth="1"/>
    <col min="8" max="8" width="6.7265625" style="120" customWidth="1"/>
    <col min="9" max="9" width="7.26953125" style="2" customWidth="1"/>
    <col min="10" max="10" width="7.81640625" style="2" customWidth="1"/>
    <col min="11" max="11" width="1.453125" style="120" customWidth="1"/>
    <col min="12" max="12" width="6.7265625" style="120" customWidth="1"/>
    <col min="13" max="13" width="6.1796875" style="2" customWidth="1"/>
    <col min="14" max="14" width="7.453125" style="2" customWidth="1"/>
    <col min="15" max="15" width="1.7265625" style="120" customWidth="1"/>
    <col min="16" max="16" width="6.7265625" style="120" customWidth="1"/>
    <col min="17" max="17" width="6.81640625" style="2" customWidth="1"/>
    <col min="18" max="18" width="7.81640625" style="2" customWidth="1"/>
    <col min="19" max="19" width="8.7265625" style="1"/>
    <col min="20" max="24" width="8.7265625" style="122"/>
    <col min="25" max="225" width="8.7265625" style="1"/>
    <col min="226" max="226" width="28.81640625" style="1" customWidth="1"/>
    <col min="227" max="227" width="24.7265625" style="1" customWidth="1"/>
    <col min="228" max="228" width="22.7265625" style="1" customWidth="1"/>
    <col min="229" max="229" width="8.7265625" style="1"/>
    <col min="230" max="230" width="17.453125" style="1" customWidth="1"/>
    <col min="231" max="231" width="8.7265625" style="1"/>
    <col min="232" max="232" width="14.7265625" style="1" bestFit="1" customWidth="1"/>
    <col min="233" max="481" width="8.7265625" style="1"/>
    <col min="482" max="482" width="28.81640625" style="1" customWidth="1"/>
    <col min="483" max="483" width="24.7265625" style="1" customWidth="1"/>
    <col min="484" max="484" width="22.7265625" style="1" customWidth="1"/>
    <col min="485" max="485" width="8.7265625" style="1"/>
    <col min="486" max="486" width="17.453125" style="1" customWidth="1"/>
    <col min="487" max="487" width="8.7265625" style="1"/>
    <col min="488" max="488" width="14.7265625" style="1" bestFit="1" customWidth="1"/>
    <col min="489" max="737" width="8.7265625" style="1"/>
    <col min="738" max="738" width="28.81640625" style="1" customWidth="1"/>
    <col min="739" max="739" width="24.7265625" style="1" customWidth="1"/>
    <col min="740" max="740" width="22.7265625" style="1" customWidth="1"/>
    <col min="741" max="741" width="8.7265625" style="1"/>
    <col min="742" max="742" width="17.453125" style="1" customWidth="1"/>
    <col min="743" max="743" width="8.7265625" style="1"/>
    <col min="744" max="744" width="14.7265625" style="1" bestFit="1" customWidth="1"/>
    <col min="745" max="993" width="8.7265625" style="1"/>
    <col min="994" max="994" width="28.81640625" style="1" customWidth="1"/>
    <col min="995" max="995" width="24.7265625" style="1" customWidth="1"/>
    <col min="996" max="996" width="22.7265625" style="1" customWidth="1"/>
    <col min="997" max="997" width="8.7265625" style="1"/>
    <col min="998" max="998" width="17.453125" style="1" customWidth="1"/>
    <col min="999" max="999" width="8.7265625" style="1"/>
    <col min="1000" max="1000" width="14.7265625" style="1" bestFit="1" customWidth="1"/>
    <col min="1001" max="1249" width="8.7265625" style="1"/>
    <col min="1250" max="1250" width="28.81640625" style="1" customWidth="1"/>
    <col min="1251" max="1251" width="24.7265625" style="1" customWidth="1"/>
    <col min="1252" max="1252" width="22.7265625" style="1" customWidth="1"/>
    <col min="1253" max="1253" width="8.7265625" style="1"/>
    <col min="1254" max="1254" width="17.453125" style="1" customWidth="1"/>
    <col min="1255" max="1255" width="8.7265625" style="1"/>
    <col min="1256" max="1256" width="14.7265625" style="1" bestFit="1" customWidth="1"/>
    <col min="1257" max="1505" width="8.7265625" style="1"/>
    <col min="1506" max="1506" width="28.81640625" style="1" customWidth="1"/>
    <col min="1507" max="1507" width="24.7265625" style="1" customWidth="1"/>
    <col min="1508" max="1508" width="22.7265625" style="1" customWidth="1"/>
    <col min="1509" max="1509" width="8.7265625" style="1"/>
    <col min="1510" max="1510" width="17.453125" style="1" customWidth="1"/>
    <col min="1511" max="1511" width="8.7265625" style="1"/>
    <col min="1512" max="1512" width="14.7265625" style="1" bestFit="1" customWidth="1"/>
    <col min="1513" max="1761" width="8.7265625" style="1"/>
    <col min="1762" max="1762" width="28.81640625" style="1" customWidth="1"/>
    <col min="1763" max="1763" width="24.7265625" style="1" customWidth="1"/>
    <col min="1764" max="1764" width="22.7265625" style="1" customWidth="1"/>
    <col min="1765" max="1765" width="8.7265625" style="1"/>
    <col min="1766" max="1766" width="17.453125" style="1" customWidth="1"/>
    <col min="1767" max="1767" width="8.7265625" style="1"/>
    <col min="1768" max="1768" width="14.7265625" style="1" bestFit="1" customWidth="1"/>
    <col min="1769" max="2017" width="8.7265625" style="1"/>
    <col min="2018" max="2018" width="28.81640625" style="1" customWidth="1"/>
    <col min="2019" max="2019" width="24.7265625" style="1" customWidth="1"/>
    <col min="2020" max="2020" width="22.7265625" style="1" customWidth="1"/>
    <col min="2021" max="2021" width="8.7265625" style="1"/>
    <col min="2022" max="2022" width="17.453125" style="1" customWidth="1"/>
    <col min="2023" max="2023" width="8.7265625" style="1"/>
    <col min="2024" max="2024" width="14.7265625" style="1" bestFit="1" customWidth="1"/>
    <col min="2025" max="2273" width="8.7265625" style="1"/>
    <col min="2274" max="2274" width="28.81640625" style="1" customWidth="1"/>
    <col min="2275" max="2275" width="24.7265625" style="1" customWidth="1"/>
    <col min="2276" max="2276" width="22.7265625" style="1" customWidth="1"/>
    <col min="2277" max="2277" width="8.7265625" style="1"/>
    <col min="2278" max="2278" width="17.453125" style="1" customWidth="1"/>
    <col min="2279" max="2279" width="8.7265625" style="1"/>
    <col min="2280" max="2280" width="14.7265625" style="1" bestFit="1" customWidth="1"/>
    <col min="2281" max="2529" width="8.7265625" style="1"/>
    <col min="2530" max="2530" width="28.81640625" style="1" customWidth="1"/>
    <col min="2531" max="2531" width="24.7265625" style="1" customWidth="1"/>
    <col min="2532" max="2532" width="22.7265625" style="1" customWidth="1"/>
    <col min="2533" max="2533" width="8.7265625" style="1"/>
    <col min="2534" max="2534" width="17.453125" style="1" customWidth="1"/>
    <col min="2535" max="2535" width="8.7265625" style="1"/>
    <col min="2536" max="2536" width="14.7265625" style="1" bestFit="1" customWidth="1"/>
    <col min="2537" max="2785" width="8.7265625" style="1"/>
    <col min="2786" max="2786" width="28.81640625" style="1" customWidth="1"/>
    <col min="2787" max="2787" width="24.7265625" style="1" customWidth="1"/>
    <col min="2788" max="2788" width="22.7265625" style="1" customWidth="1"/>
    <col min="2789" max="2789" width="8.7265625" style="1"/>
    <col min="2790" max="2790" width="17.453125" style="1" customWidth="1"/>
    <col min="2791" max="2791" width="8.7265625" style="1"/>
    <col min="2792" max="2792" width="14.7265625" style="1" bestFit="1" customWidth="1"/>
    <col min="2793" max="3041" width="8.7265625" style="1"/>
    <col min="3042" max="3042" width="28.81640625" style="1" customWidth="1"/>
    <col min="3043" max="3043" width="24.7265625" style="1" customWidth="1"/>
    <col min="3044" max="3044" width="22.7265625" style="1" customWidth="1"/>
    <col min="3045" max="3045" width="8.7265625" style="1"/>
    <col min="3046" max="3046" width="17.453125" style="1" customWidth="1"/>
    <col min="3047" max="3047" width="8.7265625" style="1"/>
    <col min="3048" max="3048" width="14.7265625" style="1" bestFit="1" customWidth="1"/>
    <col min="3049" max="3297" width="8.7265625" style="1"/>
    <col min="3298" max="3298" width="28.81640625" style="1" customWidth="1"/>
    <col min="3299" max="3299" width="24.7265625" style="1" customWidth="1"/>
    <col min="3300" max="3300" width="22.7265625" style="1" customWidth="1"/>
    <col min="3301" max="3301" width="8.7265625" style="1"/>
    <col min="3302" max="3302" width="17.453125" style="1" customWidth="1"/>
    <col min="3303" max="3303" width="8.7265625" style="1"/>
    <col min="3304" max="3304" width="14.7265625" style="1" bestFit="1" customWidth="1"/>
    <col min="3305" max="3553" width="8.7265625" style="1"/>
    <col min="3554" max="3554" width="28.81640625" style="1" customWidth="1"/>
    <col min="3555" max="3555" width="24.7265625" style="1" customWidth="1"/>
    <col min="3556" max="3556" width="22.7265625" style="1" customWidth="1"/>
    <col min="3557" max="3557" width="8.7265625" style="1"/>
    <col min="3558" max="3558" width="17.453125" style="1" customWidth="1"/>
    <col min="3559" max="3559" width="8.7265625" style="1"/>
    <col min="3560" max="3560" width="14.7265625" style="1" bestFit="1" customWidth="1"/>
    <col min="3561" max="3809" width="8.7265625" style="1"/>
    <col min="3810" max="3810" width="28.81640625" style="1" customWidth="1"/>
    <col min="3811" max="3811" width="24.7265625" style="1" customWidth="1"/>
    <col min="3812" max="3812" width="22.7265625" style="1" customWidth="1"/>
    <col min="3813" max="3813" width="8.7265625" style="1"/>
    <col min="3814" max="3814" width="17.453125" style="1" customWidth="1"/>
    <col min="3815" max="3815" width="8.7265625" style="1"/>
    <col min="3816" max="3816" width="14.7265625" style="1" bestFit="1" customWidth="1"/>
    <col min="3817" max="4065" width="8.7265625" style="1"/>
    <col min="4066" max="4066" width="28.81640625" style="1" customWidth="1"/>
    <col min="4067" max="4067" width="24.7265625" style="1" customWidth="1"/>
    <col min="4068" max="4068" width="22.7265625" style="1" customWidth="1"/>
    <col min="4069" max="4069" width="8.7265625" style="1"/>
    <col min="4070" max="4070" width="17.453125" style="1" customWidth="1"/>
    <col min="4071" max="4071" width="8.7265625" style="1"/>
    <col min="4072" max="4072" width="14.7265625" style="1" bestFit="1" customWidth="1"/>
    <col min="4073" max="4321" width="8.7265625" style="1"/>
    <col min="4322" max="4322" width="28.81640625" style="1" customWidth="1"/>
    <col min="4323" max="4323" width="24.7265625" style="1" customWidth="1"/>
    <col min="4324" max="4324" width="22.7265625" style="1" customWidth="1"/>
    <col min="4325" max="4325" width="8.7265625" style="1"/>
    <col min="4326" max="4326" width="17.453125" style="1" customWidth="1"/>
    <col min="4327" max="4327" width="8.7265625" style="1"/>
    <col min="4328" max="4328" width="14.7265625" style="1" bestFit="1" customWidth="1"/>
    <col min="4329" max="4577" width="8.7265625" style="1"/>
    <col min="4578" max="4578" width="28.81640625" style="1" customWidth="1"/>
    <col min="4579" max="4579" width="24.7265625" style="1" customWidth="1"/>
    <col min="4580" max="4580" width="22.7265625" style="1" customWidth="1"/>
    <col min="4581" max="4581" width="8.7265625" style="1"/>
    <col min="4582" max="4582" width="17.453125" style="1" customWidth="1"/>
    <col min="4583" max="4583" width="8.7265625" style="1"/>
    <col min="4584" max="4584" width="14.7265625" style="1" bestFit="1" customWidth="1"/>
    <col min="4585" max="4833" width="8.7265625" style="1"/>
    <col min="4834" max="4834" width="28.81640625" style="1" customWidth="1"/>
    <col min="4835" max="4835" width="24.7265625" style="1" customWidth="1"/>
    <col min="4836" max="4836" width="22.7265625" style="1" customWidth="1"/>
    <col min="4837" max="4837" width="8.7265625" style="1"/>
    <col min="4838" max="4838" width="17.453125" style="1" customWidth="1"/>
    <col min="4839" max="4839" width="8.7265625" style="1"/>
    <col min="4840" max="4840" width="14.7265625" style="1" bestFit="1" customWidth="1"/>
    <col min="4841" max="5089" width="8.7265625" style="1"/>
    <col min="5090" max="5090" width="28.81640625" style="1" customWidth="1"/>
    <col min="5091" max="5091" width="24.7265625" style="1" customWidth="1"/>
    <col min="5092" max="5092" width="22.7265625" style="1" customWidth="1"/>
    <col min="5093" max="5093" width="8.7265625" style="1"/>
    <col min="5094" max="5094" width="17.453125" style="1" customWidth="1"/>
    <col min="5095" max="5095" width="8.7265625" style="1"/>
    <col min="5096" max="5096" width="14.7265625" style="1" bestFit="1" customWidth="1"/>
    <col min="5097" max="5345" width="8.7265625" style="1"/>
    <col min="5346" max="5346" width="28.81640625" style="1" customWidth="1"/>
    <col min="5347" max="5347" width="24.7265625" style="1" customWidth="1"/>
    <col min="5348" max="5348" width="22.7265625" style="1" customWidth="1"/>
    <col min="5349" max="5349" width="8.7265625" style="1"/>
    <col min="5350" max="5350" width="17.453125" style="1" customWidth="1"/>
    <col min="5351" max="5351" width="8.7265625" style="1"/>
    <col min="5352" max="5352" width="14.7265625" style="1" bestFit="1" customWidth="1"/>
    <col min="5353" max="5601" width="8.7265625" style="1"/>
    <col min="5602" max="5602" width="28.81640625" style="1" customWidth="1"/>
    <col min="5603" max="5603" width="24.7265625" style="1" customWidth="1"/>
    <col min="5604" max="5604" width="22.7265625" style="1" customWidth="1"/>
    <col min="5605" max="5605" width="8.7265625" style="1"/>
    <col min="5606" max="5606" width="17.453125" style="1" customWidth="1"/>
    <col min="5607" max="5607" width="8.7265625" style="1"/>
    <col min="5608" max="5608" width="14.7265625" style="1" bestFit="1" customWidth="1"/>
    <col min="5609" max="5857" width="8.7265625" style="1"/>
    <col min="5858" max="5858" width="28.81640625" style="1" customWidth="1"/>
    <col min="5859" max="5859" width="24.7265625" style="1" customWidth="1"/>
    <col min="5860" max="5860" width="22.7265625" style="1" customWidth="1"/>
    <col min="5861" max="5861" width="8.7265625" style="1"/>
    <col min="5862" max="5862" width="17.453125" style="1" customWidth="1"/>
    <col min="5863" max="5863" width="8.7265625" style="1"/>
    <col min="5864" max="5864" width="14.7265625" style="1" bestFit="1" customWidth="1"/>
    <col min="5865" max="6113" width="8.7265625" style="1"/>
    <col min="6114" max="6114" width="28.81640625" style="1" customWidth="1"/>
    <col min="6115" max="6115" width="24.7265625" style="1" customWidth="1"/>
    <col min="6116" max="6116" width="22.7265625" style="1" customWidth="1"/>
    <col min="6117" max="6117" width="8.7265625" style="1"/>
    <col min="6118" max="6118" width="17.453125" style="1" customWidth="1"/>
    <col min="6119" max="6119" width="8.7265625" style="1"/>
    <col min="6120" max="6120" width="14.7265625" style="1" bestFit="1" customWidth="1"/>
    <col min="6121" max="6369" width="8.7265625" style="1"/>
    <col min="6370" max="6370" width="28.81640625" style="1" customWidth="1"/>
    <col min="6371" max="6371" width="24.7265625" style="1" customWidth="1"/>
    <col min="6372" max="6372" width="22.7265625" style="1" customWidth="1"/>
    <col min="6373" max="6373" width="8.7265625" style="1"/>
    <col min="6374" max="6374" width="17.453125" style="1" customWidth="1"/>
    <col min="6375" max="6375" width="8.7265625" style="1"/>
    <col min="6376" max="6376" width="14.7265625" style="1" bestFit="1" customWidth="1"/>
    <col min="6377" max="6625" width="8.7265625" style="1"/>
    <col min="6626" max="6626" width="28.81640625" style="1" customWidth="1"/>
    <col min="6627" max="6627" width="24.7265625" style="1" customWidth="1"/>
    <col min="6628" max="6628" width="22.7265625" style="1" customWidth="1"/>
    <col min="6629" max="6629" width="8.7265625" style="1"/>
    <col min="6630" max="6630" width="17.453125" style="1" customWidth="1"/>
    <col min="6631" max="6631" width="8.7265625" style="1"/>
    <col min="6632" max="6632" width="14.7265625" style="1" bestFit="1" customWidth="1"/>
    <col min="6633" max="6881" width="8.7265625" style="1"/>
    <col min="6882" max="6882" width="28.81640625" style="1" customWidth="1"/>
    <col min="6883" max="6883" width="24.7265625" style="1" customWidth="1"/>
    <col min="6884" max="6884" width="22.7265625" style="1" customWidth="1"/>
    <col min="6885" max="6885" width="8.7265625" style="1"/>
    <col min="6886" max="6886" width="17.453125" style="1" customWidth="1"/>
    <col min="6887" max="6887" width="8.7265625" style="1"/>
    <col min="6888" max="6888" width="14.7265625" style="1" bestFit="1" customWidth="1"/>
    <col min="6889" max="7137" width="8.7265625" style="1"/>
    <col min="7138" max="7138" width="28.81640625" style="1" customWidth="1"/>
    <col min="7139" max="7139" width="24.7265625" style="1" customWidth="1"/>
    <col min="7140" max="7140" width="22.7265625" style="1" customWidth="1"/>
    <col min="7141" max="7141" width="8.7265625" style="1"/>
    <col min="7142" max="7142" width="17.453125" style="1" customWidth="1"/>
    <col min="7143" max="7143" width="8.7265625" style="1"/>
    <col min="7144" max="7144" width="14.7265625" style="1" bestFit="1" customWidth="1"/>
    <col min="7145" max="7393" width="8.7265625" style="1"/>
    <col min="7394" max="7394" width="28.81640625" style="1" customWidth="1"/>
    <col min="7395" max="7395" width="24.7265625" style="1" customWidth="1"/>
    <col min="7396" max="7396" width="22.7265625" style="1" customWidth="1"/>
    <col min="7397" max="7397" width="8.7265625" style="1"/>
    <col min="7398" max="7398" width="17.453125" style="1" customWidth="1"/>
    <col min="7399" max="7399" width="8.7265625" style="1"/>
    <col min="7400" max="7400" width="14.7265625" style="1" bestFit="1" customWidth="1"/>
    <col min="7401" max="7649" width="8.7265625" style="1"/>
    <col min="7650" max="7650" width="28.81640625" style="1" customWidth="1"/>
    <col min="7651" max="7651" width="24.7265625" style="1" customWidth="1"/>
    <col min="7652" max="7652" width="22.7265625" style="1" customWidth="1"/>
    <col min="7653" max="7653" width="8.7265625" style="1"/>
    <col min="7654" max="7654" width="17.453125" style="1" customWidth="1"/>
    <col min="7655" max="7655" width="8.7265625" style="1"/>
    <col min="7656" max="7656" width="14.7265625" style="1" bestFit="1" customWidth="1"/>
    <col min="7657" max="7905" width="8.7265625" style="1"/>
    <col min="7906" max="7906" width="28.81640625" style="1" customWidth="1"/>
    <col min="7907" max="7907" width="24.7265625" style="1" customWidth="1"/>
    <col min="7908" max="7908" width="22.7265625" style="1" customWidth="1"/>
    <col min="7909" max="7909" width="8.7265625" style="1"/>
    <col min="7910" max="7910" width="17.453125" style="1" customWidth="1"/>
    <col min="7911" max="7911" width="8.7265625" style="1"/>
    <col min="7912" max="7912" width="14.7265625" style="1" bestFit="1" customWidth="1"/>
    <col min="7913" max="8161" width="8.7265625" style="1"/>
    <col min="8162" max="8162" width="28.81640625" style="1" customWidth="1"/>
    <col min="8163" max="8163" width="24.7265625" style="1" customWidth="1"/>
    <col min="8164" max="8164" width="22.7265625" style="1" customWidth="1"/>
    <col min="8165" max="8165" width="8.7265625" style="1"/>
    <col min="8166" max="8166" width="17.453125" style="1" customWidth="1"/>
    <col min="8167" max="8167" width="8.7265625" style="1"/>
    <col min="8168" max="8168" width="14.7265625" style="1" bestFit="1" customWidth="1"/>
    <col min="8169" max="8417" width="8.7265625" style="1"/>
    <col min="8418" max="8418" width="28.81640625" style="1" customWidth="1"/>
    <col min="8419" max="8419" width="24.7265625" style="1" customWidth="1"/>
    <col min="8420" max="8420" width="22.7265625" style="1" customWidth="1"/>
    <col min="8421" max="8421" width="8.7265625" style="1"/>
    <col min="8422" max="8422" width="17.453125" style="1" customWidth="1"/>
    <col min="8423" max="8423" width="8.7265625" style="1"/>
    <col min="8424" max="8424" width="14.7265625" style="1" bestFit="1" customWidth="1"/>
    <col min="8425" max="8673" width="8.7265625" style="1"/>
    <col min="8674" max="8674" width="28.81640625" style="1" customWidth="1"/>
    <col min="8675" max="8675" width="24.7265625" style="1" customWidth="1"/>
    <col min="8676" max="8676" width="22.7265625" style="1" customWidth="1"/>
    <col min="8677" max="8677" width="8.7265625" style="1"/>
    <col min="8678" max="8678" width="17.453125" style="1" customWidth="1"/>
    <col min="8679" max="8679" width="8.7265625" style="1"/>
    <col min="8680" max="8680" width="14.7265625" style="1" bestFit="1" customWidth="1"/>
    <col min="8681" max="8929" width="8.7265625" style="1"/>
    <col min="8930" max="8930" width="28.81640625" style="1" customWidth="1"/>
    <col min="8931" max="8931" width="24.7265625" style="1" customWidth="1"/>
    <col min="8932" max="8932" width="22.7265625" style="1" customWidth="1"/>
    <col min="8933" max="8933" width="8.7265625" style="1"/>
    <col min="8934" max="8934" width="17.453125" style="1" customWidth="1"/>
    <col min="8935" max="8935" width="8.7265625" style="1"/>
    <col min="8936" max="8936" width="14.7265625" style="1" bestFit="1" customWidth="1"/>
    <col min="8937" max="9185" width="8.7265625" style="1"/>
    <col min="9186" max="9186" width="28.81640625" style="1" customWidth="1"/>
    <col min="9187" max="9187" width="24.7265625" style="1" customWidth="1"/>
    <col min="9188" max="9188" width="22.7265625" style="1" customWidth="1"/>
    <col min="9189" max="9189" width="8.7265625" style="1"/>
    <col min="9190" max="9190" width="17.453125" style="1" customWidth="1"/>
    <col min="9191" max="9191" width="8.7265625" style="1"/>
    <col min="9192" max="9192" width="14.7265625" style="1" bestFit="1" customWidth="1"/>
    <col min="9193" max="9441" width="8.7265625" style="1"/>
    <col min="9442" max="9442" width="28.81640625" style="1" customWidth="1"/>
    <col min="9443" max="9443" width="24.7265625" style="1" customWidth="1"/>
    <col min="9444" max="9444" width="22.7265625" style="1" customWidth="1"/>
    <col min="9445" max="9445" width="8.7265625" style="1"/>
    <col min="9446" max="9446" width="17.453125" style="1" customWidth="1"/>
    <col min="9447" max="9447" width="8.7265625" style="1"/>
    <col min="9448" max="9448" width="14.7265625" style="1" bestFit="1" customWidth="1"/>
    <col min="9449" max="9697" width="8.7265625" style="1"/>
    <col min="9698" max="9698" width="28.81640625" style="1" customWidth="1"/>
    <col min="9699" max="9699" width="24.7265625" style="1" customWidth="1"/>
    <col min="9700" max="9700" width="22.7265625" style="1" customWidth="1"/>
    <col min="9701" max="9701" width="8.7265625" style="1"/>
    <col min="9702" max="9702" width="17.453125" style="1" customWidth="1"/>
    <col min="9703" max="9703" width="8.7265625" style="1"/>
    <col min="9704" max="9704" width="14.7265625" style="1" bestFit="1" customWidth="1"/>
    <col min="9705" max="9953" width="8.7265625" style="1"/>
    <col min="9954" max="9954" width="28.81640625" style="1" customWidth="1"/>
    <col min="9955" max="9955" width="24.7265625" style="1" customWidth="1"/>
    <col min="9956" max="9956" width="22.7265625" style="1" customWidth="1"/>
    <col min="9957" max="9957" width="8.7265625" style="1"/>
    <col min="9958" max="9958" width="17.453125" style="1" customWidth="1"/>
    <col min="9959" max="9959" width="8.7265625" style="1"/>
    <col min="9960" max="9960" width="14.7265625" style="1" bestFit="1" customWidth="1"/>
    <col min="9961" max="10209" width="8.7265625" style="1"/>
    <col min="10210" max="10210" width="28.81640625" style="1" customWidth="1"/>
    <col min="10211" max="10211" width="24.7265625" style="1" customWidth="1"/>
    <col min="10212" max="10212" width="22.7265625" style="1" customWidth="1"/>
    <col min="10213" max="10213" width="8.7265625" style="1"/>
    <col min="10214" max="10214" width="17.453125" style="1" customWidth="1"/>
    <col min="10215" max="10215" width="8.7265625" style="1"/>
    <col min="10216" max="10216" width="14.7265625" style="1" bestFit="1" customWidth="1"/>
    <col min="10217" max="10465" width="8.7265625" style="1"/>
    <col min="10466" max="10466" width="28.81640625" style="1" customWidth="1"/>
    <col min="10467" max="10467" width="24.7265625" style="1" customWidth="1"/>
    <col min="10468" max="10468" width="22.7265625" style="1" customWidth="1"/>
    <col min="10469" max="10469" width="8.7265625" style="1"/>
    <col min="10470" max="10470" width="17.453125" style="1" customWidth="1"/>
    <col min="10471" max="10471" width="8.7265625" style="1"/>
    <col min="10472" max="10472" width="14.7265625" style="1" bestFit="1" customWidth="1"/>
    <col min="10473" max="10721" width="8.7265625" style="1"/>
    <col min="10722" max="10722" width="28.81640625" style="1" customWidth="1"/>
    <col min="10723" max="10723" width="24.7265625" style="1" customWidth="1"/>
    <col min="10724" max="10724" width="22.7265625" style="1" customWidth="1"/>
    <col min="10725" max="10725" width="8.7265625" style="1"/>
    <col min="10726" max="10726" width="17.453125" style="1" customWidth="1"/>
    <col min="10727" max="10727" width="8.7265625" style="1"/>
    <col min="10728" max="10728" width="14.7265625" style="1" bestFit="1" customWidth="1"/>
    <col min="10729" max="10977" width="8.7265625" style="1"/>
    <col min="10978" max="10978" width="28.81640625" style="1" customWidth="1"/>
    <col min="10979" max="10979" width="24.7265625" style="1" customWidth="1"/>
    <col min="10980" max="10980" width="22.7265625" style="1" customWidth="1"/>
    <col min="10981" max="10981" width="8.7265625" style="1"/>
    <col min="10982" max="10982" width="17.453125" style="1" customWidth="1"/>
    <col min="10983" max="10983" width="8.7265625" style="1"/>
    <col min="10984" max="10984" width="14.7265625" style="1" bestFit="1" customWidth="1"/>
    <col min="10985" max="11233" width="8.7265625" style="1"/>
    <col min="11234" max="11234" width="28.81640625" style="1" customWidth="1"/>
    <col min="11235" max="11235" width="24.7265625" style="1" customWidth="1"/>
    <col min="11236" max="11236" width="22.7265625" style="1" customWidth="1"/>
    <col min="11237" max="11237" width="8.7265625" style="1"/>
    <col min="11238" max="11238" width="17.453125" style="1" customWidth="1"/>
    <col min="11239" max="11239" width="8.7265625" style="1"/>
    <col min="11240" max="11240" width="14.7265625" style="1" bestFit="1" customWidth="1"/>
    <col min="11241" max="11489" width="8.7265625" style="1"/>
    <col min="11490" max="11490" width="28.81640625" style="1" customWidth="1"/>
    <col min="11491" max="11491" width="24.7265625" style="1" customWidth="1"/>
    <col min="11492" max="11492" width="22.7265625" style="1" customWidth="1"/>
    <col min="11493" max="11493" width="8.7265625" style="1"/>
    <col min="11494" max="11494" width="17.453125" style="1" customWidth="1"/>
    <col min="11495" max="11495" width="8.7265625" style="1"/>
    <col min="11496" max="11496" width="14.7265625" style="1" bestFit="1" customWidth="1"/>
    <col min="11497" max="11745" width="8.7265625" style="1"/>
    <col min="11746" max="11746" width="28.81640625" style="1" customWidth="1"/>
    <col min="11747" max="11747" width="24.7265625" style="1" customWidth="1"/>
    <col min="11748" max="11748" width="22.7265625" style="1" customWidth="1"/>
    <col min="11749" max="11749" width="8.7265625" style="1"/>
    <col min="11750" max="11750" width="17.453125" style="1" customWidth="1"/>
    <col min="11751" max="11751" width="8.7265625" style="1"/>
    <col min="11752" max="11752" width="14.7265625" style="1" bestFit="1" customWidth="1"/>
    <col min="11753" max="12001" width="8.7265625" style="1"/>
    <col min="12002" max="12002" width="28.81640625" style="1" customWidth="1"/>
    <col min="12003" max="12003" width="24.7265625" style="1" customWidth="1"/>
    <col min="12004" max="12004" width="22.7265625" style="1" customWidth="1"/>
    <col min="12005" max="12005" width="8.7265625" style="1"/>
    <col min="12006" max="12006" width="17.453125" style="1" customWidth="1"/>
    <col min="12007" max="12007" width="8.7265625" style="1"/>
    <col min="12008" max="12008" width="14.7265625" style="1" bestFit="1" customWidth="1"/>
    <col min="12009" max="12257" width="8.7265625" style="1"/>
    <col min="12258" max="12258" width="28.81640625" style="1" customWidth="1"/>
    <col min="12259" max="12259" width="24.7265625" style="1" customWidth="1"/>
    <col min="12260" max="12260" width="22.7265625" style="1" customWidth="1"/>
    <col min="12261" max="12261" width="8.7265625" style="1"/>
    <col min="12262" max="12262" width="17.453125" style="1" customWidth="1"/>
    <col min="12263" max="12263" width="8.7265625" style="1"/>
    <col min="12264" max="12264" width="14.7265625" style="1" bestFit="1" customWidth="1"/>
    <col min="12265" max="12513" width="8.7265625" style="1"/>
    <col min="12514" max="12514" width="28.81640625" style="1" customWidth="1"/>
    <col min="12515" max="12515" width="24.7265625" style="1" customWidth="1"/>
    <col min="12516" max="12516" width="22.7265625" style="1" customWidth="1"/>
    <col min="12517" max="12517" width="8.7265625" style="1"/>
    <col min="12518" max="12518" width="17.453125" style="1" customWidth="1"/>
    <col min="12519" max="12519" width="8.7265625" style="1"/>
    <col min="12520" max="12520" width="14.7265625" style="1" bestFit="1" customWidth="1"/>
    <col min="12521" max="12769" width="8.7265625" style="1"/>
    <col min="12770" max="12770" width="28.81640625" style="1" customWidth="1"/>
    <col min="12771" max="12771" width="24.7265625" style="1" customWidth="1"/>
    <col min="12772" max="12772" width="22.7265625" style="1" customWidth="1"/>
    <col min="12773" max="12773" width="8.7265625" style="1"/>
    <col min="12774" max="12774" width="17.453125" style="1" customWidth="1"/>
    <col min="12775" max="12775" width="8.7265625" style="1"/>
    <col min="12776" max="12776" width="14.7265625" style="1" bestFit="1" customWidth="1"/>
    <col min="12777" max="13025" width="8.7265625" style="1"/>
    <col min="13026" max="13026" width="28.81640625" style="1" customWidth="1"/>
    <col min="13027" max="13027" width="24.7265625" style="1" customWidth="1"/>
    <col min="13028" max="13028" width="22.7265625" style="1" customWidth="1"/>
    <col min="13029" max="13029" width="8.7265625" style="1"/>
    <col min="13030" max="13030" width="17.453125" style="1" customWidth="1"/>
    <col min="13031" max="13031" width="8.7265625" style="1"/>
    <col min="13032" max="13032" width="14.7265625" style="1" bestFit="1" customWidth="1"/>
    <col min="13033" max="13281" width="8.7265625" style="1"/>
    <col min="13282" max="13282" width="28.81640625" style="1" customWidth="1"/>
    <col min="13283" max="13283" width="24.7265625" style="1" customWidth="1"/>
    <col min="13284" max="13284" width="22.7265625" style="1" customWidth="1"/>
    <col min="13285" max="13285" width="8.7265625" style="1"/>
    <col min="13286" max="13286" width="17.453125" style="1" customWidth="1"/>
    <col min="13287" max="13287" width="8.7265625" style="1"/>
    <col min="13288" max="13288" width="14.7265625" style="1" bestFit="1" customWidth="1"/>
    <col min="13289" max="13537" width="8.7265625" style="1"/>
    <col min="13538" max="13538" width="28.81640625" style="1" customWidth="1"/>
    <col min="13539" max="13539" width="24.7265625" style="1" customWidth="1"/>
    <col min="13540" max="13540" width="22.7265625" style="1" customWidth="1"/>
    <col min="13541" max="13541" width="8.7265625" style="1"/>
    <col min="13542" max="13542" width="17.453125" style="1" customWidth="1"/>
    <col min="13543" max="13543" width="8.7265625" style="1"/>
    <col min="13544" max="13544" width="14.7265625" style="1" bestFit="1" customWidth="1"/>
    <col min="13545" max="13793" width="8.7265625" style="1"/>
    <col min="13794" max="13794" width="28.81640625" style="1" customWidth="1"/>
    <col min="13795" max="13795" width="24.7265625" style="1" customWidth="1"/>
    <col min="13796" max="13796" width="22.7265625" style="1" customWidth="1"/>
    <col min="13797" max="13797" width="8.7265625" style="1"/>
    <col min="13798" max="13798" width="17.453125" style="1" customWidth="1"/>
    <col min="13799" max="13799" width="8.7265625" style="1"/>
    <col min="13800" max="13800" width="14.7265625" style="1" bestFit="1" customWidth="1"/>
    <col min="13801" max="14049" width="8.7265625" style="1"/>
    <col min="14050" max="14050" width="28.81640625" style="1" customWidth="1"/>
    <col min="14051" max="14051" width="24.7265625" style="1" customWidth="1"/>
    <col min="14052" max="14052" width="22.7265625" style="1" customWidth="1"/>
    <col min="14053" max="14053" width="8.7265625" style="1"/>
    <col min="14054" max="14054" width="17.453125" style="1" customWidth="1"/>
    <col min="14055" max="14055" width="8.7265625" style="1"/>
    <col min="14056" max="14056" width="14.7265625" style="1" bestFit="1" customWidth="1"/>
    <col min="14057" max="14305" width="8.7265625" style="1"/>
    <col min="14306" max="14306" width="28.81640625" style="1" customWidth="1"/>
    <col min="14307" max="14307" width="24.7265625" style="1" customWidth="1"/>
    <col min="14308" max="14308" width="22.7265625" style="1" customWidth="1"/>
    <col min="14309" max="14309" width="8.7265625" style="1"/>
    <col min="14310" max="14310" width="17.453125" style="1" customWidth="1"/>
    <col min="14311" max="14311" width="8.7265625" style="1"/>
    <col min="14312" max="14312" width="14.7265625" style="1" bestFit="1" customWidth="1"/>
    <col min="14313" max="14561" width="8.7265625" style="1"/>
    <col min="14562" max="14562" width="28.81640625" style="1" customWidth="1"/>
    <col min="14563" max="14563" width="24.7265625" style="1" customWidth="1"/>
    <col min="14564" max="14564" width="22.7265625" style="1" customWidth="1"/>
    <col min="14565" max="14565" width="8.7265625" style="1"/>
    <col min="14566" max="14566" width="17.453125" style="1" customWidth="1"/>
    <col min="14567" max="14567" width="8.7265625" style="1"/>
    <col min="14568" max="14568" width="14.7265625" style="1" bestFit="1" customWidth="1"/>
    <col min="14569" max="14817" width="8.7265625" style="1"/>
    <col min="14818" max="14818" width="28.81640625" style="1" customWidth="1"/>
    <col min="14819" max="14819" width="24.7265625" style="1" customWidth="1"/>
    <col min="14820" max="14820" width="22.7265625" style="1" customWidth="1"/>
    <col min="14821" max="14821" width="8.7265625" style="1"/>
    <col min="14822" max="14822" width="17.453125" style="1" customWidth="1"/>
    <col min="14823" max="14823" width="8.7265625" style="1"/>
    <col min="14824" max="14824" width="14.7265625" style="1" bestFit="1" customWidth="1"/>
    <col min="14825" max="15073" width="8.7265625" style="1"/>
    <col min="15074" max="15074" width="28.81640625" style="1" customWidth="1"/>
    <col min="15075" max="15075" width="24.7265625" style="1" customWidth="1"/>
    <col min="15076" max="15076" width="22.7265625" style="1" customWidth="1"/>
    <col min="15077" max="15077" width="8.7265625" style="1"/>
    <col min="15078" max="15078" width="17.453125" style="1" customWidth="1"/>
    <col min="15079" max="15079" width="8.7265625" style="1"/>
    <col min="15080" max="15080" width="14.7265625" style="1" bestFit="1" customWidth="1"/>
    <col min="15081" max="15329" width="8.7265625" style="1"/>
    <col min="15330" max="15330" width="28.81640625" style="1" customWidth="1"/>
    <col min="15331" max="15331" width="24.7265625" style="1" customWidth="1"/>
    <col min="15332" max="15332" width="22.7265625" style="1" customWidth="1"/>
    <col min="15333" max="15333" width="8.7265625" style="1"/>
    <col min="15334" max="15334" width="17.453125" style="1" customWidth="1"/>
    <col min="15335" max="15335" width="8.7265625" style="1"/>
    <col min="15336" max="15336" width="14.7265625" style="1" bestFit="1" customWidth="1"/>
    <col min="15337" max="15585" width="8.7265625" style="1"/>
    <col min="15586" max="15586" width="28.81640625" style="1" customWidth="1"/>
    <col min="15587" max="15587" width="24.7265625" style="1" customWidth="1"/>
    <col min="15588" max="15588" width="22.7265625" style="1" customWidth="1"/>
    <col min="15589" max="15589" width="8.7265625" style="1"/>
    <col min="15590" max="15590" width="17.453125" style="1" customWidth="1"/>
    <col min="15591" max="15591" width="8.7265625" style="1"/>
    <col min="15592" max="15592" width="14.7265625" style="1" bestFit="1" customWidth="1"/>
    <col min="15593" max="15841" width="8.7265625" style="1"/>
    <col min="15842" max="15842" width="28.81640625" style="1" customWidth="1"/>
    <col min="15843" max="15843" width="24.7265625" style="1" customWidth="1"/>
    <col min="15844" max="15844" width="22.7265625" style="1" customWidth="1"/>
    <col min="15845" max="15845" width="8.7265625" style="1"/>
    <col min="15846" max="15846" width="17.453125" style="1" customWidth="1"/>
    <col min="15847" max="15847" width="8.7265625" style="1"/>
    <col min="15848" max="15848" width="14.7265625" style="1" bestFit="1" customWidth="1"/>
    <col min="15849" max="16097" width="8.7265625" style="1"/>
    <col min="16098" max="16098" width="28.81640625" style="1" customWidth="1"/>
    <col min="16099" max="16099" width="24.7265625" style="1" customWidth="1"/>
    <col min="16100" max="16100" width="22.7265625" style="1" customWidth="1"/>
    <col min="16101" max="16101" width="8.7265625" style="1"/>
    <col min="16102" max="16102" width="17.453125" style="1" customWidth="1"/>
    <col min="16103" max="16103" width="8.7265625" style="1"/>
    <col min="16104" max="16104" width="14.7265625" style="1" bestFit="1" customWidth="1"/>
    <col min="16105" max="16384" width="8.7265625" style="1"/>
  </cols>
  <sheetData>
    <row r="1" spans="2:24" ht="12.75" customHeight="1" x14ac:dyDescent="0.25">
      <c r="C1" s="1"/>
      <c r="E1" s="3"/>
      <c r="G1" s="1"/>
      <c r="H1" s="3"/>
      <c r="I1" s="3"/>
      <c r="J1" s="1"/>
      <c r="K1" s="1"/>
      <c r="L1" s="3"/>
      <c r="M1" s="3"/>
      <c r="N1" s="1"/>
      <c r="O1" s="1"/>
      <c r="P1" s="1"/>
      <c r="Q1" s="1"/>
      <c r="R1" s="1"/>
      <c r="T1" s="1"/>
      <c r="U1" s="1"/>
      <c r="V1" s="1"/>
      <c r="W1" s="1"/>
      <c r="X1" s="1"/>
    </row>
    <row r="2" spans="2:24" ht="12.75" customHeight="1" x14ac:dyDescent="0.35">
      <c r="B2" s="78" t="s">
        <v>25</v>
      </c>
      <c r="C2" s="1"/>
      <c r="E2" s="3"/>
      <c r="G2" s="1"/>
      <c r="H2" s="3"/>
      <c r="I2" s="3"/>
      <c r="J2" s="1"/>
      <c r="K2" s="1"/>
      <c r="L2" s="3"/>
      <c r="M2" s="3"/>
      <c r="N2" s="1"/>
      <c r="O2" s="1"/>
      <c r="P2" s="1"/>
      <c r="Q2" s="1"/>
      <c r="R2" s="1"/>
      <c r="T2" s="1"/>
      <c r="U2" s="1"/>
      <c r="V2" s="1"/>
      <c r="W2" s="1"/>
      <c r="X2" s="1"/>
    </row>
    <row r="3" spans="2:24" ht="12.75" customHeight="1" x14ac:dyDescent="0.25">
      <c r="C3" s="1"/>
      <c r="E3" s="3"/>
      <c r="G3" s="1"/>
      <c r="H3" s="3"/>
      <c r="I3" s="3"/>
      <c r="J3" s="1"/>
      <c r="K3" s="1"/>
      <c r="L3" s="3"/>
      <c r="M3" s="3"/>
      <c r="N3" s="1"/>
      <c r="O3" s="1"/>
      <c r="P3" s="1"/>
      <c r="Q3" s="1"/>
      <c r="R3" s="1"/>
      <c r="T3" s="1"/>
      <c r="U3" s="1"/>
      <c r="V3" s="1"/>
      <c r="W3" s="1"/>
      <c r="X3" s="1"/>
    </row>
    <row r="4" spans="2:24" ht="15" customHeight="1" x14ac:dyDescent="0.3">
      <c r="B4" s="481" t="s">
        <v>170</v>
      </c>
      <c r="C4" s="481"/>
      <c r="D4" s="481"/>
      <c r="E4" s="481"/>
      <c r="F4" s="481"/>
      <c r="G4" s="481"/>
      <c r="H4" s="481"/>
      <c r="I4" s="481"/>
      <c r="J4" s="481"/>
      <c r="K4" s="481"/>
      <c r="L4" s="481"/>
      <c r="M4" s="481"/>
      <c r="N4" s="481"/>
      <c r="O4" s="481"/>
      <c r="P4" s="481"/>
      <c r="Q4" s="481"/>
      <c r="R4" s="121"/>
    </row>
    <row r="5" spans="2:24" ht="12.75" customHeight="1" x14ac:dyDescent="0.25">
      <c r="B5" s="123"/>
      <c r="C5" s="124"/>
      <c r="D5" s="124"/>
      <c r="E5" s="123"/>
      <c r="F5" s="123"/>
      <c r="G5" s="124"/>
      <c r="H5" s="124"/>
      <c r="I5" s="125"/>
      <c r="J5" s="125"/>
      <c r="K5" s="124"/>
      <c r="L5" s="124"/>
      <c r="M5" s="125"/>
      <c r="N5" s="125"/>
      <c r="O5" s="124"/>
      <c r="P5" s="124"/>
      <c r="Q5" s="125"/>
      <c r="R5" s="125"/>
    </row>
    <row r="6" spans="2:24" ht="15" customHeight="1" x14ac:dyDescent="0.3">
      <c r="B6" s="123"/>
      <c r="C6" s="124"/>
      <c r="D6" s="482" t="s">
        <v>4</v>
      </c>
      <c r="E6" s="482"/>
      <c r="F6" s="482"/>
      <c r="G6" s="126"/>
      <c r="H6" s="483" t="s">
        <v>5</v>
      </c>
      <c r="I6" s="483"/>
      <c r="J6" s="483"/>
      <c r="K6" s="126"/>
      <c r="L6" s="483" t="s">
        <v>26</v>
      </c>
      <c r="M6" s="483"/>
      <c r="N6" s="483"/>
      <c r="O6" s="126"/>
      <c r="P6" s="483" t="s">
        <v>3</v>
      </c>
      <c r="Q6" s="483"/>
      <c r="R6" s="483"/>
      <c r="T6" s="129"/>
      <c r="U6" s="127"/>
    </row>
    <row r="7" spans="2:24" ht="15" customHeight="1" x14ac:dyDescent="0.3">
      <c r="B7" s="123"/>
      <c r="C7" s="124"/>
      <c r="D7" s="482" t="s">
        <v>243</v>
      </c>
      <c r="E7" s="482"/>
      <c r="F7" s="482"/>
      <c r="G7" s="126"/>
      <c r="H7" s="483" t="s">
        <v>242</v>
      </c>
      <c r="I7" s="483"/>
      <c r="J7" s="483"/>
      <c r="K7" s="126"/>
      <c r="L7" s="483" t="s">
        <v>244</v>
      </c>
      <c r="M7" s="483"/>
      <c r="N7" s="483"/>
      <c r="O7" s="126"/>
      <c r="P7" s="483" t="s">
        <v>208</v>
      </c>
      <c r="Q7" s="483"/>
      <c r="R7" s="483"/>
      <c r="T7" s="316"/>
      <c r="U7" s="127"/>
    </row>
    <row r="8" spans="2:24" ht="30.75" customHeight="1" thickBot="1" x14ac:dyDescent="0.35">
      <c r="B8" s="130"/>
      <c r="C8" s="131"/>
      <c r="D8" s="133" t="s">
        <v>159</v>
      </c>
      <c r="E8" s="133" t="s">
        <v>10</v>
      </c>
      <c r="F8" s="132" t="s">
        <v>11</v>
      </c>
      <c r="G8" s="131"/>
      <c r="H8" s="133" t="s">
        <v>159</v>
      </c>
      <c r="I8" s="133" t="s">
        <v>10</v>
      </c>
      <c r="J8" s="132" t="s">
        <v>11</v>
      </c>
      <c r="K8" s="131"/>
      <c r="L8" s="133" t="s">
        <v>159</v>
      </c>
      <c r="M8" s="133" t="s">
        <v>10</v>
      </c>
      <c r="N8" s="132" t="s">
        <v>11</v>
      </c>
      <c r="O8" s="131"/>
      <c r="P8" s="133" t="s">
        <v>159</v>
      </c>
      <c r="Q8" s="133" t="s">
        <v>10</v>
      </c>
      <c r="R8" s="132" t="s">
        <v>11</v>
      </c>
      <c r="T8" s="129"/>
      <c r="U8" s="134"/>
    </row>
    <row r="9" spans="2:24" ht="15" customHeight="1" x14ac:dyDescent="0.25">
      <c r="B9" s="14" t="s">
        <v>88</v>
      </c>
      <c r="C9" s="135"/>
      <c r="D9" s="168">
        <v>67</v>
      </c>
      <c r="E9" s="168">
        <v>33</v>
      </c>
      <c r="F9" s="370">
        <v>35</v>
      </c>
      <c r="G9" s="371"/>
      <c r="H9" s="168">
        <v>125</v>
      </c>
      <c r="I9" s="372">
        <v>33</v>
      </c>
      <c r="J9" s="370">
        <v>35</v>
      </c>
      <c r="K9" s="371"/>
      <c r="L9" s="168">
        <v>2</v>
      </c>
      <c r="M9" s="168">
        <v>24</v>
      </c>
      <c r="N9" s="370">
        <v>24</v>
      </c>
      <c r="O9" s="371"/>
      <c r="P9" s="168">
        <f>D9+H9+L9</f>
        <v>194</v>
      </c>
      <c r="Q9" s="168">
        <v>33</v>
      </c>
      <c r="R9" s="370">
        <v>35</v>
      </c>
      <c r="T9" s="129"/>
      <c r="U9" s="134"/>
    </row>
    <row r="10" spans="2:24" ht="25" x14ac:dyDescent="0.25">
      <c r="B10" s="138" t="s">
        <v>89</v>
      </c>
      <c r="C10" s="135"/>
      <c r="D10" s="169">
        <v>54</v>
      </c>
      <c r="E10" s="169">
        <v>24</v>
      </c>
      <c r="F10" s="169">
        <v>22</v>
      </c>
      <c r="G10" s="371"/>
      <c r="H10" s="169">
        <v>74</v>
      </c>
      <c r="I10" s="269">
        <v>21</v>
      </c>
      <c r="J10" s="169">
        <v>18</v>
      </c>
      <c r="K10" s="371"/>
      <c r="L10" s="169">
        <v>3</v>
      </c>
      <c r="M10" s="169">
        <v>13</v>
      </c>
      <c r="N10" s="169">
        <v>10</v>
      </c>
      <c r="O10" s="371"/>
      <c r="P10" s="169">
        <f>D10+H10+L10</f>
        <v>131</v>
      </c>
      <c r="Q10" s="169">
        <v>22</v>
      </c>
      <c r="R10" s="169">
        <v>18</v>
      </c>
      <c r="T10" s="145"/>
      <c r="U10" s="134"/>
    </row>
    <row r="11" spans="2:24" ht="15" customHeight="1" thickBot="1" x14ac:dyDescent="0.3">
      <c r="B11" s="170" t="s">
        <v>90</v>
      </c>
      <c r="C11" s="135"/>
      <c r="D11" s="171">
        <v>35</v>
      </c>
      <c r="E11" s="171">
        <v>17</v>
      </c>
      <c r="F11" s="373">
        <v>15</v>
      </c>
      <c r="G11" s="371"/>
      <c r="H11" s="171">
        <v>49</v>
      </c>
      <c r="I11" s="374">
        <v>15</v>
      </c>
      <c r="J11" s="373">
        <v>15</v>
      </c>
      <c r="K11" s="371"/>
      <c r="L11" s="171">
        <v>1</v>
      </c>
      <c r="M11" s="171">
        <v>10</v>
      </c>
      <c r="N11" s="373">
        <v>10</v>
      </c>
      <c r="O11" s="371"/>
      <c r="P11" s="171">
        <f>D11+H11+L11</f>
        <v>85</v>
      </c>
      <c r="Q11" s="171">
        <v>16</v>
      </c>
      <c r="R11" s="373">
        <v>15</v>
      </c>
      <c r="T11" s="145"/>
      <c r="U11" s="134"/>
    </row>
    <row r="12" spans="2:24" ht="12" customHeight="1" thickTop="1" x14ac:dyDescent="0.25">
      <c r="C12" s="1"/>
      <c r="E12" s="155"/>
      <c r="F12" s="156"/>
      <c r="G12" s="156"/>
      <c r="H12" s="155"/>
      <c r="I12" s="155"/>
      <c r="J12" s="156"/>
      <c r="K12" s="156"/>
      <c r="L12" s="79"/>
      <c r="M12" s="79"/>
      <c r="N12" s="1"/>
      <c r="O12" s="1"/>
      <c r="P12" s="1"/>
      <c r="Q12" s="1"/>
      <c r="R12" s="1"/>
      <c r="T12" s="1"/>
      <c r="U12" s="1"/>
      <c r="V12" s="1"/>
      <c r="W12" s="1"/>
      <c r="X12" s="1"/>
    </row>
    <row r="13" spans="2:24" ht="12" customHeight="1" x14ac:dyDescent="0.25">
      <c r="B13" s="471" t="s">
        <v>203</v>
      </c>
      <c r="C13" s="471"/>
      <c r="D13" s="471"/>
      <c r="E13" s="471"/>
      <c r="F13" s="471"/>
      <c r="G13" s="471"/>
      <c r="H13" s="471"/>
      <c r="I13" s="471"/>
      <c r="J13" s="471"/>
      <c r="K13" s="471"/>
      <c r="L13" s="471"/>
      <c r="M13" s="471"/>
      <c r="N13" s="1"/>
      <c r="O13" s="1"/>
      <c r="P13" s="1"/>
      <c r="Q13" s="1"/>
      <c r="R13" s="1"/>
      <c r="T13" s="1"/>
      <c r="U13" s="1"/>
      <c r="V13" s="1"/>
      <c r="W13" s="1"/>
      <c r="X13" s="1"/>
    </row>
    <row r="14" spans="2:24" ht="12" customHeight="1" x14ac:dyDescent="0.25">
      <c r="B14" s="107"/>
      <c r="C14" s="1"/>
      <c r="E14" s="107"/>
      <c r="F14" s="107"/>
      <c r="G14" s="107"/>
      <c r="H14" s="107"/>
      <c r="I14" s="107"/>
      <c r="J14" s="107"/>
      <c r="K14" s="107"/>
      <c r="L14" s="107"/>
      <c r="M14" s="107"/>
      <c r="N14" s="1"/>
      <c r="O14" s="1"/>
      <c r="P14" s="1"/>
      <c r="Q14" s="1"/>
      <c r="R14" s="1"/>
      <c r="T14" s="1"/>
      <c r="U14" s="1"/>
      <c r="V14" s="1"/>
      <c r="W14" s="1"/>
      <c r="X14" s="1"/>
    </row>
    <row r="15" spans="2:24" ht="12" customHeight="1" x14ac:dyDescent="0.25">
      <c r="B15" s="473" t="s">
        <v>335</v>
      </c>
      <c r="C15" s="473"/>
      <c r="D15" s="473"/>
      <c r="E15" s="473"/>
      <c r="F15" s="473"/>
      <c r="G15" s="473"/>
      <c r="H15" s="473"/>
      <c r="I15" s="473"/>
      <c r="J15" s="473"/>
      <c r="K15" s="473"/>
      <c r="L15" s="473"/>
      <c r="M15" s="473"/>
      <c r="N15" s="1"/>
      <c r="O15" s="1"/>
      <c r="P15" s="1"/>
      <c r="Q15" s="1"/>
      <c r="R15" s="1"/>
      <c r="T15" s="1"/>
      <c r="U15" s="1"/>
      <c r="V15" s="1"/>
      <c r="W15" s="1"/>
      <c r="X15" s="1"/>
    </row>
    <row r="16" spans="2:24" ht="12.5" x14ac:dyDescent="0.25">
      <c r="C16" s="1"/>
      <c r="D16" s="1"/>
      <c r="E16" s="15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T16" s="1"/>
      <c r="U16" s="1"/>
      <c r="V16" s="1"/>
      <c r="W16" s="1"/>
      <c r="X16" s="1"/>
    </row>
    <row r="17" spans="1:24" ht="12" customHeight="1" x14ac:dyDescent="0.25">
      <c r="C17" s="1"/>
      <c r="D17" s="1"/>
      <c r="E17" s="158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T17" s="1"/>
      <c r="U17" s="1"/>
      <c r="V17" s="1"/>
      <c r="W17" s="1"/>
      <c r="X17" s="1"/>
    </row>
    <row r="18" spans="1:24" ht="15" customHeight="1" x14ac:dyDescent="0.35">
      <c r="A18"/>
      <c r="B18" s="115"/>
      <c r="C18" s="166"/>
      <c r="D18" s="166"/>
      <c r="E18" s="115"/>
      <c r="F18" s="115"/>
      <c r="G18"/>
      <c r="H18" s="166"/>
      <c r="L18" s="166"/>
      <c r="P18" s="166"/>
      <c r="T18" s="1"/>
      <c r="U18" s="1"/>
      <c r="V18" s="1"/>
      <c r="W18" s="1"/>
      <c r="X18" s="1"/>
    </row>
    <row r="34" spans="2:19" s="122" customFormat="1" ht="15" customHeight="1" x14ac:dyDescent="0.25">
      <c r="B34" s="1"/>
      <c r="C34" s="120"/>
      <c r="D34" s="120"/>
      <c r="E34" s="1"/>
      <c r="F34" s="1"/>
      <c r="G34" s="120"/>
      <c r="H34" s="120"/>
      <c r="I34" s="2"/>
      <c r="J34" s="2"/>
      <c r="K34" s="120"/>
      <c r="L34" s="120"/>
      <c r="M34" s="2"/>
      <c r="N34" s="2"/>
      <c r="O34" s="120"/>
      <c r="P34" s="120"/>
      <c r="Q34" s="2"/>
      <c r="R34" s="2"/>
      <c r="S34" s="1"/>
    </row>
    <row r="35" spans="2:19" s="122" customFormat="1" ht="15" customHeight="1" x14ac:dyDescent="0.25">
      <c r="B35" s="1"/>
      <c r="C35" s="120"/>
      <c r="D35" s="120"/>
      <c r="E35" s="1"/>
      <c r="F35" s="1"/>
      <c r="G35" s="120"/>
      <c r="H35" s="120"/>
      <c r="I35" s="2"/>
      <c r="J35" s="2"/>
      <c r="K35" s="120"/>
      <c r="L35" s="120"/>
      <c r="M35" s="2"/>
      <c r="N35" s="2"/>
      <c r="O35" s="120"/>
      <c r="P35" s="120"/>
      <c r="Q35" s="2"/>
      <c r="R35" s="2"/>
      <c r="S35" s="1"/>
    </row>
    <row r="36" spans="2:19" s="122" customFormat="1" ht="15" customHeight="1" x14ac:dyDescent="0.25">
      <c r="B36" s="1"/>
      <c r="C36" s="120"/>
      <c r="D36" s="120"/>
      <c r="E36" s="1"/>
      <c r="F36" s="1"/>
      <c r="G36" s="120"/>
      <c r="H36" s="120"/>
      <c r="I36" s="2"/>
      <c r="J36" s="2"/>
      <c r="K36" s="120"/>
      <c r="L36" s="120"/>
      <c r="M36" s="2"/>
      <c r="N36" s="2"/>
      <c r="O36" s="120"/>
      <c r="P36" s="120"/>
      <c r="Q36" s="2"/>
      <c r="R36" s="2"/>
      <c r="S36" s="1"/>
    </row>
  </sheetData>
  <customSheetViews>
    <customSheetView guid="{2806289E-E2A8-4B9B-A15C-380DC7171E03}" showPageBreaks="1" showGridLines="0" view="pageLayout">
      <selection activeCell="B4" sqref="B4:Q4"/>
      <pageMargins left="0.75" right="0.75" top="0.75" bottom="0.75" header="0.5" footer="0.5"/>
      <pageSetup orientation="landscape" r:id="rId1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  <customSheetView guid="{F3B5803E-F644-4017-98FB-3DB746882656}" showPageBreaks="1" showGridLines="0" view="pageLayout">
      <selection activeCell="D6" sqref="D6:F6"/>
      <pageMargins left="0.75" right="0.75" top="0.75" bottom="0.75" header="0.5" footer="0.5"/>
      <pageSetup orientation="landscape" r:id="rId2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</customSheetViews>
  <mergeCells count="11">
    <mergeCell ref="H7:J7"/>
    <mergeCell ref="L7:N7"/>
    <mergeCell ref="P7:R7"/>
    <mergeCell ref="B15:M15"/>
    <mergeCell ref="B4:Q4"/>
    <mergeCell ref="D6:F6"/>
    <mergeCell ref="H6:J6"/>
    <mergeCell ref="L6:N6"/>
    <mergeCell ref="P6:R6"/>
    <mergeCell ref="B13:M13"/>
    <mergeCell ref="D7:F7"/>
  </mergeCells>
  <hyperlinks>
    <hyperlink ref="B2" location="ToC!A1" display="Table of Contents" xr:uid="{D43BD0A3-473B-4335-B314-7FB47B3CCB7F}"/>
  </hyperlinks>
  <pageMargins left="0.75" right="0.75" top="0.75" bottom="0.75" header="0.5" footer="0.5"/>
  <pageSetup orientation="landscape" r:id="rId3"/>
  <headerFooter>
    <oddHeader>&amp;L&amp;"Arial,Italic"&amp;10ADEA Survey of Allied Dental Program Directors, 2018 Summary and Results</oddHeader>
    <oddFooter>&amp;L&amp;"Arial,Regular"&amp;10July 2019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01B30-C0AD-4539-B0AE-998DFFC09B0A}">
  <dimension ref="A2:N26"/>
  <sheetViews>
    <sheetView showGridLines="0" workbookViewId="0">
      <selection activeCell="M11" sqref="M11"/>
    </sheetView>
  </sheetViews>
  <sheetFormatPr defaultColWidth="8.7265625" defaultRowHeight="14.5" x14ac:dyDescent="0.35"/>
  <cols>
    <col min="1" max="1" width="2.26953125" customWidth="1"/>
    <col min="2" max="2" width="32.453125" customWidth="1"/>
    <col min="3" max="3" width="2" customWidth="1"/>
    <col min="4" max="5" width="8.26953125" customWidth="1"/>
    <col min="6" max="6" width="1.453125" customWidth="1"/>
    <col min="7" max="8" width="8.26953125" customWidth="1"/>
    <col min="9" max="9" width="1.453125" customWidth="1"/>
    <col min="10" max="11" width="8.26953125" customWidth="1"/>
    <col min="12" max="12" width="1.7265625" customWidth="1"/>
    <col min="13" max="14" width="8.26953125" customWidth="1"/>
    <col min="254" max="254" width="28.81640625" customWidth="1"/>
    <col min="255" max="255" width="24.7265625" customWidth="1"/>
    <col min="256" max="256" width="22.7265625" customWidth="1"/>
    <col min="258" max="258" width="17.453125" customWidth="1"/>
    <col min="260" max="260" width="14.7265625" bestFit="1" customWidth="1"/>
    <col min="510" max="510" width="28.81640625" customWidth="1"/>
    <col min="511" max="511" width="24.7265625" customWidth="1"/>
    <col min="512" max="512" width="22.7265625" customWidth="1"/>
    <col min="514" max="514" width="17.453125" customWidth="1"/>
    <col min="516" max="516" width="14.7265625" bestFit="1" customWidth="1"/>
    <col min="766" max="766" width="28.81640625" customWidth="1"/>
    <col min="767" max="767" width="24.7265625" customWidth="1"/>
    <col min="768" max="768" width="22.7265625" customWidth="1"/>
    <col min="770" max="770" width="17.453125" customWidth="1"/>
    <col min="772" max="772" width="14.7265625" bestFit="1" customWidth="1"/>
    <col min="1022" max="1022" width="28.81640625" customWidth="1"/>
    <col min="1023" max="1023" width="24.7265625" customWidth="1"/>
    <col min="1024" max="1024" width="22.7265625" customWidth="1"/>
    <col min="1026" max="1026" width="17.453125" customWidth="1"/>
    <col min="1028" max="1028" width="14.7265625" bestFit="1" customWidth="1"/>
    <col min="1278" max="1278" width="28.81640625" customWidth="1"/>
    <col min="1279" max="1279" width="24.7265625" customWidth="1"/>
    <col min="1280" max="1280" width="22.7265625" customWidth="1"/>
    <col min="1282" max="1282" width="17.453125" customWidth="1"/>
    <col min="1284" max="1284" width="14.7265625" bestFit="1" customWidth="1"/>
    <col min="1534" max="1534" width="28.81640625" customWidth="1"/>
    <col min="1535" max="1535" width="24.7265625" customWidth="1"/>
    <col min="1536" max="1536" width="22.7265625" customWidth="1"/>
    <col min="1538" max="1538" width="17.453125" customWidth="1"/>
    <col min="1540" max="1540" width="14.7265625" bestFit="1" customWidth="1"/>
    <col min="1790" max="1790" width="28.81640625" customWidth="1"/>
    <col min="1791" max="1791" width="24.7265625" customWidth="1"/>
    <col min="1792" max="1792" width="22.7265625" customWidth="1"/>
    <col min="1794" max="1794" width="17.453125" customWidth="1"/>
    <col min="1796" max="1796" width="14.7265625" bestFit="1" customWidth="1"/>
    <col min="2046" max="2046" width="28.81640625" customWidth="1"/>
    <col min="2047" max="2047" width="24.7265625" customWidth="1"/>
    <col min="2048" max="2048" width="22.7265625" customWidth="1"/>
    <col min="2050" max="2050" width="17.453125" customWidth="1"/>
    <col min="2052" max="2052" width="14.7265625" bestFit="1" customWidth="1"/>
    <col min="2302" max="2302" width="28.81640625" customWidth="1"/>
    <col min="2303" max="2303" width="24.7265625" customWidth="1"/>
    <col min="2304" max="2304" width="22.7265625" customWidth="1"/>
    <col min="2306" max="2306" width="17.453125" customWidth="1"/>
    <col min="2308" max="2308" width="14.7265625" bestFit="1" customWidth="1"/>
    <col min="2558" max="2558" width="28.81640625" customWidth="1"/>
    <col min="2559" max="2559" width="24.7265625" customWidth="1"/>
    <col min="2560" max="2560" width="22.7265625" customWidth="1"/>
    <col min="2562" max="2562" width="17.453125" customWidth="1"/>
    <col min="2564" max="2564" width="14.7265625" bestFit="1" customWidth="1"/>
    <col min="2814" max="2814" width="28.81640625" customWidth="1"/>
    <col min="2815" max="2815" width="24.7265625" customWidth="1"/>
    <col min="2816" max="2816" width="22.7265625" customWidth="1"/>
    <col min="2818" max="2818" width="17.453125" customWidth="1"/>
    <col min="2820" max="2820" width="14.7265625" bestFit="1" customWidth="1"/>
    <col min="3070" max="3070" width="28.81640625" customWidth="1"/>
    <col min="3071" max="3071" width="24.7265625" customWidth="1"/>
    <col min="3072" max="3072" width="22.7265625" customWidth="1"/>
    <col min="3074" max="3074" width="17.453125" customWidth="1"/>
    <col min="3076" max="3076" width="14.7265625" bestFit="1" customWidth="1"/>
    <col min="3326" max="3326" width="28.81640625" customWidth="1"/>
    <col min="3327" max="3327" width="24.7265625" customWidth="1"/>
    <col min="3328" max="3328" width="22.7265625" customWidth="1"/>
    <col min="3330" max="3330" width="17.453125" customWidth="1"/>
    <col min="3332" max="3332" width="14.7265625" bestFit="1" customWidth="1"/>
    <col min="3582" max="3582" width="28.81640625" customWidth="1"/>
    <col min="3583" max="3583" width="24.7265625" customWidth="1"/>
    <col min="3584" max="3584" width="22.7265625" customWidth="1"/>
    <col min="3586" max="3586" width="17.453125" customWidth="1"/>
    <col min="3588" max="3588" width="14.7265625" bestFit="1" customWidth="1"/>
    <col min="3838" max="3838" width="28.81640625" customWidth="1"/>
    <col min="3839" max="3839" width="24.7265625" customWidth="1"/>
    <col min="3840" max="3840" width="22.7265625" customWidth="1"/>
    <col min="3842" max="3842" width="17.453125" customWidth="1"/>
    <col min="3844" max="3844" width="14.7265625" bestFit="1" customWidth="1"/>
    <col min="4094" max="4094" width="28.81640625" customWidth="1"/>
    <col min="4095" max="4095" width="24.7265625" customWidth="1"/>
    <col min="4096" max="4096" width="22.7265625" customWidth="1"/>
    <col min="4098" max="4098" width="17.453125" customWidth="1"/>
    <col min="4100" max="4100" width="14.7265625" bestFit="1" customWidth="1"/>
    <col min="4350" max="4350" width="28.81640625" customWidth="1"/>
    <col min="4351" max="4351" width="24.7265625" customWidth="1"/>
    <col min="4352" max="4352" width="22.7265625" customWidth="1"/>
    <col min="4354" max="4354" width="17.453125" customWidth="1"/>
    <col min="4356" max="4356" width="14.7265625" bestFit="1" customWidth="1"/>
    <col min="4606" max="4606" width="28.81640625" customWidth="1"/>
    <col min="4607" max="4607" width="24.7265625" customWidth="1"/>
    <col min="4608" max="4608" width="22.7265625" customWidth="1"/>
    <col min="4610" max="4610" width="17.453125" customWidth="1"/>
    <col min="4612" max="4612" width="14.7265625" bestFit="1" customWidth="1"/>
    <col min="4862" max="4862" width="28.81640625" customWidth="1"/>
    <col min="4863" max="4863" width="24.7265625" customWidth="1"/>
    <col min="4864" max="4864" width="22.7265625" customWidth="1"/>
    <col min="4866" max="4866" width="17.453125" customWidth="1"/>
    <col min="4868" max="4868" width="14.7265625" bestFit="1" customWidth="1"/>
    <col min="5118" max="5118" width="28.81640625" customWidth="1"/>
    <col min="5119" max="5119" width="24.7265625" customWidth="1"/>
    <col min="5120" max="5120" width="22.7265625" customWidth="1"/>
    <col min="5122" max="5122" width="17.453125" customWidth="1"/>
    <col min="5124" max="5124" width="14.7265625" bestFit="1" customWidth="1"/>
    <col min="5374" max="5374" width="28.81640625" customWidth="1"/>
    <col min="5375" max="5375" width="24.7265625" customWidth="1"/>
    <col min="5376" max="5376" width="22.7265625" customWidth="1"/>
    <col min="5378" max="5378" width="17.453125" customWidth="1"/>
    <col min="5380" max="5380" width="14.7265625" bestFit="1" customWidth="1"/>
    <col min="5630" max="5630" width="28.81640625" customWidth="1"/>
    <col min="5631" max="5631" width="24.7265625" customWidth="1"/>
    <col min="5632" max="5632" width="22.7265625" customWidth="1"/>
    <col min="5634" max="5634" width="17.453125" customWidth="1"/>
    <col min="5636" max="5636" width="14.7265625" bestFit="1" customWidth="1"/>
    <col min="5886" max="5886" width="28.81640625" customWidth="1"/>
    <col min="5887" max="5887" width="24.7265625" customWidth="1"/>
    <col min="5888" max="5888" width="22.7265625" customWidth="1"/>
    <col min="5890" max="5890" width="17.453125" customWidth="1"/>
    <col min="5892" max="5892" width="14.7265625" bestFit="1" customWidth="1"/>
    <col min="6142" max="6142" width="28.81640625" customWidth="1"/>
    <col min="6143" max="6143" width="24.7265625" customWidth="1"/>
    <col min="6144" max="6144" width="22.7265625" customWidth="1"/>
    <col min="6146" max="6146" width="17.453125" customWidth="1"/>
    <col min="6148" max="6148" width="14.7265625" bestFit="1" customWidth="1"/>
    <col min="6398" max="6398" width="28.81640625" customWidth="1"/>
    <col min="6399" max="6399" width="24.7265625" customWidth="1"/>
    <col min="6400" max="6400" width="22.7265625" customWidth="1"/>
    <col min="6402" max="6402" width="17.453125" customWidth="1"/>
    <col min="6404" max="6404" width="14.7265625" bestFit="1" customWidth="1"/>
    <col min="6654" max="6654" width="28.81640625" customWidth="1"/>
    <col min="6655" max="6655" width="24.7265625" customWidth="1"/>
    <col min="6656" max="6656" width="22.7265625" customWidth="1"/>
    <col min="6658" max="6658" width="17.453125" customWidth="1"/>
    <col min="6660" max="6660" width="14.7265625" bestFit="1" customWidth="1"/>
    <col min="6910" max="6910" width="28.81640625" customWidth="1"/>
    <col min="6911" max="6911" width="24.7265625" customWidth="1"/>
    <col min="6912" max="6912" width="22.7265625" customWidth="1"/>
    <col min="6914" max="6914" width="17.453125" customWidth="1"/>
    <col min="6916" max="6916" width="14.7265625" bestFit="1" customWidth="1"/>
    <col min="7166" max="7166" width="28.81640625" customWidth="1"/>
    <col min="7167" max="7167" width="24.7265625" customWidth="1"/>
    <col min="7168" max="7168" width="22.7265625" customWidth="1"/>
    <col min="7170" max="7170" width="17.453125" customWidth="1"/>
    <col min="7172" max="7172" width="14.7265625" bestFit="1" customWidth="1"/>
    <col min="7422" max="7422" width="28.81640625" customWidth="1"/>
    <col min="7423" max="7423" width="24.7265625" customWidth="1"/>
    <col min="7424" max="7424" width="22.7265625" customWidth="1"/>
    <col min="7426" max="7426" width="17.453125" customWidth="1"/>
    <col min="7428" max="7428" width="14.7265625" bestFit="1" customWidth="1"/>
    <col min="7678" max="7678" width="28.81640625" customWidth="1"/>
    <col min="7679" max="7679" width="24.7265625" customWidth="1"/>
    <col min="7680" max="7680" width="22.7265625" customWidth="1"/>
    <col min="7682" max="7682" width="17.453125" customWidth="1"/>
    <col min="7684" max="7684" width="14.7265625" bestFit="1" customWidth="1"/>
    <col min="7934" max="7934" width="28.81640625" customWidth="1"/>
    <col min="7935" max="7935" width="24.7265625" customWidth="1"/>
    <col min="7936" max="7936" width="22.7265625" customWidth="1"/>
    <col min="7938" max="7938" width="17.453125" customWidth="1"/>
    <col min="7940" max="7940" width="14.7265625" bestFit="1" customWidth="1"/>
    <col min="8190" max="8190" width="28.81640625" customWidth="1"/>
    <col min="8191" max="8191" width="24.7265625" customWidth="1"/>
    <col min="8192" max="8192" width="22.7265625" customWidth="1"/>
    <col min="8194" max="8194" width="17.453125" customWidth="1"/>
    <col min="8196" max="8196" width="14.7265625" bestFit="1" customWidth="1"/>
    <col min="8446" max="8446" width="28.81640625" customWidth="1"/>
    <col min="8447" max="8447" width="24.7265625" customWidth="1"/>
    <col min="8448" max="8448" width="22.7265625" customWidth="1"/>
    <col min="8450" max="8450" width="17.453125" customWidth="1"/>
    <col min="8452" max="8452" width="14.7265625" bestFit="1" customWidth="1"/>
    <col min="8702" max="8702" width="28.81640625" customWidth="1"/>
    <col min="8703" max="8703" width="24.7265625" customWidth="1"/>
    <col min="8704" max="8704" width="22.7265625" customWidth="1"/>
    <col min="8706" max="8706" width="17.453125" customWidth="1"/>
    <col min="8708" max="8708" width="14.7265625" bestFit="1" customWidth="1"/>
    <col min="8958" max="8958" width="28.81640625" customWidth="1"/>
    <col min="8959" max="8959" width="24.7265625" customWidth="1"/>
    <col min="8960" max="8960" width="22.7265625" customWidth="1"/>
    <col min="8962" max="8962" width="17.453125" customWidth="1"/>
    <col min="8964" max="8964" width="14.7265625" bestFit="1" customWidth="1"/>
    <col min="9214" max="9214" width="28.81640625" customWidth="1"/>
    <col min="9215" max="9215" width="24.7265625" customWidth="1"/>
    <col min="9216" max="9216" width="22.7265625" customWidth="1"/>
    <col min="9218" max="9218" width="17.453125" customWidth="1"/>
    <col min="9220" max="9220" width="14.7265625" bestFit="1" customWidth="1"/>
    <col min="9470" max="9470" width="28.81640625" customWidth="1"/>
    <col min="9471" max="9471" width="24.7265625" customWidth="1"/>
    <col min="9472" max="9472" width="22.7265625" customWidth="1"/>
    <col min="9474" max="9474" width="17.453125" customWidth="1"/>
    <col min="9476" max="9476" width="14.7265625" bestFit="1" customWidth="1"/>
    <col min="9726" max="9726" width="28.81640625" customWidth="1"/>
    <col min="9727" max="9727" width="24.7265625" customWidth="1"/>
    <col min="9728" max="9728" width="22.7265625" customWidth="1"/>
    <col min="9730" max="9730" width="17.453125" customWidth="1"/>
    <col min="9732" max="9732" width="14.7265625" bestFit="1" customWidth="1"/>
    <col min="9982" max="9982" width="28.81640625" customWidth="1"/>
    <col min="9983" max="9983" width="24.7265625" customWidth="1"/>
    <col min="9984" max="9984" width="22.7265625" customWidth="1"/>
    <col min="9986" max="9986" width="17.453125" customWidth="1"/>
    <col min="9988" max="9988" width="14.7265625" bestFit="1" customWidth="1"/>
    <col min="10238" max="10238" width="28.81640625" customWidth="1"/>
    <col min="10239" max="10239" width="24.7265625" customWidth="1"/>
    <col min="10240" max="10240" width="22.7265625" customWidth="1"/>
    <col min="10242" max="10242" width="17.453125" customWidth="1"/>
    <col min="10244" max="10244" width="14.7265625" bestFit="1" customWidth="1"/>
    <col min="10494" max="10494" width="28.81640625" customWidth="1"/>
    <col min="10495" max="10495" width="24.7265625" customWidth="1"/>
    <col min="10496" max="10496" width="22.7265625" customWidth="1"/>
    <col min="10498" max="10498" width="17.453125" customWidth="1"/>
    <col min="10500" max="10500" width="14.7265625" bestFit="1" customWidth="1"/>
    <col min="10750" max="10750" width="28.81640625" customWidth="1"/>
    <col min="10751" max="10751" width="24.7265625" customWidth="1"/>
    <col min="10752" max="10752" width="22.7265625" customWidth="1"/>
    <col min="10754" max="10754" width="17.453125" customWidth="1"/>
    <col min="10756" max="10756" width="14.7265625" bestFit="1" customWidth="1"/>
    <col min="11006" max="11006" width="28.81640625" customWidth="1"/>
    <col min="11007" max="11007" width="24.7265625" customWidth="1"/>
    <col min="11008" max="11008" width="22.7265625" customWidth="1"/>
    <col min="11010" max="11010" width="17.453125" customWidth="1"/>
    <col min="11012" max="11012" width="14.7265625" bestFit="1" customWidth="1"/>
    <col min="11262" max="11262" width="28.81640625" customWidth="1"/>
    <col min="11263" max="11263" width="24.7265625" customWidth="1"/>
    <col min="11264" max="11264" width="22.7265625" customWidth="1"/>
    <col min="11266" max="11266" width="17.453125" customWidth="1"/>
    <col min="11268" max="11268" width="14.7265625" bestFit="1" customWidth="1"/>
    <col min="11518" max="11518" width="28.81640625" customWidth="1"/>
    <col min="11519" max="11519" width="24.7265625" customWidth="1"/>
    <col min="11520" max="11520" width="22.7265625" customWidth="1"/>
    <col min="11522" max="11522" width="17.453125" customWidth="1"/>
    <col min="11524" max="11524" width="14.7265625" bestFit="1" customWidth="1"/>
    <col min="11774" max="11774" width="28.81640625" customWidth="1"/>
    <col min="11775" max="11775" width="24.7265625" customWidth="1"/>
    <col min="11776" max="11776" width="22.7265625" customWidth="1"/>
    <col min="11778" max="11778" width="17.453125" customWidth="1"/>
    <col min="11780" max="11780" width="14.7265625" bestFit="1" customWidth="1"/>
    <col min="12030" max="12030" width="28.81640625" customWidth="1"/>
    <col min="12031" max="12031" width="24.7265625" customWidth="1"/>
    <col min="12032" max="12032" width="22.7265625" customWidth="1"/>
    <col min="12034" max="12034" width="17.453125" customWidth="1"/>
    <col min="12036" max="12036" width="14.7265625" bestFit="1" customWidth="1"/>
    <col min="12286" max="12286" width="28.81640625" customWidth="1"/>
    <col min="12287" max="12287" width="24.7265625" customWidth="1"/>
    <col min="12288" max="12288" width="22.7265625" customWidth="1"/>
    <col min="12290" max="12290" width="17.453125" customWidth="1"/>
    <col min="12292" max="12292" width="14.7265625" bestFit="1" customWidth="1"/>
    <col min="12542" max="12542" width="28.81640625" customWidth="1"/>
    <col min="12543" max="12543" width="24.7265625" customWidth="1"/>
    <col min="12544" max="12544" width="22.7265625" customWidth="1"/>
    <col min="12546" max="12546" width="17.453125" customWidth="1"/>
    <col min="12548" max="12548" width="14.7265625" bestFit="1" customWidth="1"/>
    <col min="12798" max="12798" width="28.81640625" customWidth="1"/>
    <col min="12799" max="12799" width="24.7265625" customWidth="1"/>
    <col min="12800" max="12800" width="22.7265625" customWidth="1"/>
    <col min="12802" max="12802" width="17.453125" customWidth="1"/>
    <col min="12804" max="12804" width="14.7265625" bestFit="1" customWidth="1"/>
    <col min="13054" max="13054" width="28.81640625" customWidth="1"/>
    <col min="13055" max="13055" width="24.7265625" customWidth="1"/>
    <col min="13056" max="13056" width="22.7265625" customWidth="1"/>
    <col min="13058" max="13058" width="17.453125" customWidth="1"/>
    <col min="13060" max="13060" width="14.7265625" bestFit="1" customWidth="1"/>
    <col min="13310" max="13310" width="28.81640625" customWidth="1"/>
    <col min="13311" max="13311" width="24.7265625" customWidth="1"/>
    <col min="13312" max="13312" width="22.7265625" customWidth="1"/>
    <col min="13314" max="13314" width="17.453125" customWidth="1"/>
    <col min="13316" max="13316" width="14.7265625" bestFit="1" customWidth="1"/>
    <col min="13566" max="13566" width="28.81640625" customWidth="1"/>
    <col min="13567" max="13567" width="24.7265625" customWidth="1"/>
    <col min="13568" max="13568" width="22.7265625" customWidth="1"/>
    <col min="13570" max="13570" width="17.453125" customWidth="1"/>
    <col min="13572" max="13572" width="14.7265625" bestFit="1" customWidth="1"/>
    <col min="13822" max="13822" width="28.81640625" customWidth="1"/>
    <col min="13823" max="13823" width="24.7265625" customWidth="1"/>
    <col min="13824" max="13824" width="22.7265625" customWidth="1"/>
    <col min="13826" max="13826" width="17.453125" customWidth="1"/>
    <col min="13828" max="13828" width="14.7265625" bestFit="1" customWidth="1"/>
    <col min="14078" max="14078" width="28.81640625" customWidth="1"/>
    <col min="14079" max="14079" width="24.7265625" customWidth="1"/>
    <col min="14080" max="14080" width="22.7265625" customWidth="1"/>
    <col min="14082" max="14082" width="17.453125" customWidth="1"/>
    <col min="14084" max="14084" width="14.7265625" bestFit="1" customWidth="1"/>
    <col min="14334" max="14334" width="28.81640625" customWidth="1"/>
    <col min="14335" max="14335" width="24.7265625" customWidth="1"/>
    <col min="14336" max="14336" width="22.7265625" customWidth="1"/>
    <col min="14338" max="14338" width="17.453125" customWidth="1"/>
    <col min="14340" max="14340" width="14.7265625" bestFit="1" customWidth="1"/>
    <col min="14590" max="14590" width="28.81640625" customWidth="1"/>
    <col min="14591" max="14591" width="24.7265625" customWidth="1"/>
    <col min="14592" max="14592" width="22.7265625" customWidth="1"/>
    <col min="14594" max="14594" width="17.453125" customWidth="1"/>
    <col min="14596" max="14596" width="14.7265625" bestFit="1" customWidth="1"/>
    <col min="14846" max="14846" width="28.81640625" customWidth="1"/>
    <col min="14847" max="14847" width="24.7265625" customWidth="1"/>
    <col min="14848" max="14848" width="22.7265625" customWidth="1"/>
    <col min="14850" max="14850" width="17.453125" customWidth="1"/>
    <col min="14852" max="14852" width="14.7265625" bestFit="1" customWidth="1"/>
    <col min="15102" max="15102" width="28.81640625" customWidth="1"/>
    <col min="15103" max="15103" width="24.7265625" customWidth="1"/>
    <col min="15104" max="15104" width="22.7265625" customWidth="1"/>
    <col min="15106" max="15106" width="17.453125" customWidth="1"/>
    <col min="15108" max="15108" width="14.7265625" bestFit="1" customWidth="1"/>
    <col min="15358" max="15358" width="28.81640625" customWidth="1"/>
    <col min="15359" max="15359" width="24.7265625" customWidth="1"/>
    <col min="15360" max="15360" width="22.7265625" customWidth="1"/>
    <col min="15362" max="15362" width="17.453125" customWidth="1"/>
    <col min="15364" max="15364" width="14.7265625" bestFit="1" customWidth="1"/>
    <col min="15614" max="15614" width="28.81640625" customWidth="1"/>
    <col min="15615" max="15615" width="24.7265625" customWidth="1"/>
    <col min="15616" max="15616" width="22.7265625" customWidth="1"/>
    <col min="15618" max="15618" width="17.453125" customWidth="1"/>
    <col min="15620" max="15620" width="14.7265625" bestFit="1" customWidth="1"/>
    <col min="15870" max="15870" width="28.81640625" customWidth="1"/>
    <col min="15871" max="15871" width="24.7265625" customWidth="1"/>
    <col min="15872" max="15872" width="22.7265625" customWidth="1"/>
    <col min="15874" max="15874" width="17.453125" customWidth="1"/>
    <col min="15876" max="15876" width="14.7265625" bestFit="1" customWidth="1"/>
    <col min="16126" max="16126" width="28.81640625" customWidth="1"/>
    <col min="16127" max="16127" width="24.7265625" customWidth="1"/>
    <col min="16128" max="16128" width="22.7265625" customWidth="1"/>
    <col min="16130" max="16130" width="17.453125" customWidth="1"/>
    <col min="16132" max="16132" width="14.7265625" bestFit="1" customWidth="1"/>
  </cols>
  <sheetData>
    <row r="2" spans="1:14" x14ac:dyDescent="0.35">
      <c r="B2" s="78" t="s">
        <v>25</v>
      </c>
    </row>
    <row r="3" spans="1:14" x14ac:dyDescent="0.35">
      <c r="B3" s="78"/>
    </row>
    <row r="4" spans="1:14" s="1" customFormat="1" ht="15" customHeight="1" x14ac:dyDescent="0.35">
      <c r="A4"/>
      <c r="B4" s="509" t="s">
        <v>428</v>
      </c>
      <c r="C4" s="509"/>
      <c r="D4" s="509"/>
      <c r="E4" s="509"/>
      <c r="F4" s="509"/>
      <c r="G4" s="509"/>
      <c r="H4" s="509"/>
      <c r="I4" s="509"/>
      <c r="J4" s="509"/>
      <c r="K4" s="2"/>
      <c r="M4" s="2"/>
      <c r="N4" s="2"/>
    </row>
    <row r="5" spans="1:14" s="1" customFormat="1" ht="15" customHeight="1" x14ac:dyDescent="0.35">
      <c r="A5"/>
      <c r="B5" s="389"/>
      <c r="C5" s="389"/>
      <c r="D5" s="389"/>
      <c r="E5" s="389"/>
      <c r="F5" s="389"/>
      <c r="G5" s="389"/>
      <c r="H5" s="389"/>
      <c r="I5" s="389"/>
      <c r="J5" s="389"/>
      <c r="K5" s="2"/>
      <c r="M5" s="2"/>
      <c r="N5" s="2"/>
    </row>
    <row r="6" spans="1:14" s="1" customFormat="1" ht="12.75" customHeight="1" x14ac:dyDescent="0.35">
      <c r="A6"/>
      <c r="B6" t="s">
        <v>323</v>
      </c>
      <c r="C6"/>
      <c r="D6"/>
      <c r="E6"/>
      <c r="F6"/>
      <c r="G6" s="2"/>
      <c r="H6" s="2"/>
      <c r="J6" s="2"/>
      <c r="K6" s="2"/>
      <c r="M6" s="2"/>
      <c r="N6" s="2"/>
    </row>
    <row r="7" spans="1:14" s="1" customFormat="1" ht="12.75" customHeight="1" x14ac:dyDescent="0.35">
      <c r="A7"/>
      <c r="B7"/>
      <c r="C7"/>
      <c r="D7"/>
      <c r="E7"/>
      <c r="F7"/>
      <c r="G7" s="2"/>
      <c r="H7" s="2"/>
      <c r="J7" s="2"/>
      <c r="K7" s="2"/>
      <c r="M7" s="2"/>
      <c r="N7" s="2"/>
    </row>
    <row r="8" spans="1:14" s="1" customFormat="1" ht="15" customHeight="1" thickBot="1" x14ac:dyDescent="0.4">
      <c r="A8"/>
      <c r="B8" s="347" t="s">
        <v>87</v>
      </c>
      <c r="C8" s="21"/>
      <c r="D8" s="348" t="s">
        <v>24</v>
      </c>
      <c r="E8"/>
      <c r="F8"/>
      <c r="G8" s="2"/>
      <c r="H8" s="2"/>
      <c r="J8" s="2"/>
      <c r="K8" s="2"/>
      <c r="M8" s="2"/>
      <c r="N8" s="2"/>
    </row>
    <row r="9" spans="1:14" s="1" customFormat="1" ht="15" customHeight="1" x14ac:dyDescent="0.35">
      <c r="A9"/>
      <c r="B9" s="164" t="s">
        <v>162</v>
      </c>
      <c r="C9" s="21"/>
      <c r="D9" s="355">
        <v>40</v>
      </c>
      <c r="E9"/>
      <c r="F9"/>
      <c r="G9" s="2"/>
      <c r="H9" s="2"/>
      <c r="J9" s="2"/>
      <c r="K9" s="2"/>
      <c r="M9" s="2"/>
      <c r="N9" s="2"/>
    </row>
    <row r="10" spans="1:14" s="1" customFormat="1" ht="15" customHeight="1" x14ac:dyDescent="0.35">
      <c r="A10"/>
      <c r="B10" s="43" t="s">
        <v>324</v>
      </c>
      <c r="C10" s="21"/>
      <c r="D10" s="349">
        <v>25</v>
      </c>
      <c r="E10"/>
      <c r="F10"/>
      <c r="G10" s="2"/>
      <c r="H10" s="2"/>
      <c r="J10" s="2"/>
      <c r="K10" s="2"/>
      <c r="M10" s="2"/>
      <c r="N10" s="2"/>
    </row>
    <row r="11" spans="1:14" s="1" customFormat="1" ht="15" customHeight="1" x14ac:dyDescent="0.35">
      <c r="A11"/>
      <c r="B11" s="164" t="s">
        <v>8</v>
      </c>
      <c r="C11" s="21"/>
      <c r="D11" s="21">
        <v>18</v>
      </c>
      <c r="E11"/>
      <c r="F11"/>
      <c r="G11" s="2"/>
      <c r="H11" s="2"/>
      <c r="J11" s="2"/>
      <c r="K11" s="2"/>
      <c r="M11" s="2"/>
      <c r="N11" s="2"/>
    </row>
    <row r="12" spans="1:14" s="1" customFormat="1" ht="15" customHeight="1" x14ac:dyDescent="0.35">
      <c r="A12"/>
      <c r="B12" s="43" t="s">
        <v>325</v>
      </c>
      <c r="C12" s="21"/>
      <c r="D12" s="349">
        <v>15</v>
      </c>
      <c r="E12"/>
      <c r="F12"/>
      <c r="G12" s="2"/>
      <c r="H12" s="2"/>
      <c r="J12" s="2"/>
      <c r="K12" s="2"/>
      <c r="M12" s="2"/>
      <c r="N12" s="2"/>
    </row>
    <row r="13" spans="1:14" s="1" customFormat="1" ht="15" customHeight="1" x14ac:dyDescent="0.35">
      <c r="A13"/>
      <c r="B13" s="164" t="s">
        <v>326</v>
      </c>
      <c r="C13" s="21"/>
      <c r="D13" s="21">
        <v>12</v>
      </c>
      <c r="E13"/>
      <c r="F13"/>
      <c r="G13" s="2"/>
      <c r="H13" s="2"/>
      <c r="J13" s="2"/>
      <c r="K13" s="2"/>
      <c r="M13" s="2"/>
      <c r="N13" s="2"/>
    </row>
    <row r="14" spans="1:14" s="1" customFormat="1" ht="15" customHeight="1" x14ac:dyDescent="0.35">
      <c r="A14"/>
      <c r="B14" s="43" t="s">
        <v>333</v>
      </c>
      <c r="C14" s="21"/>
      <c r="D14" s="349">
        <v>7</v>
      </c>
      <c r="E14"/>
      <c r="F14"/>
      <c r="G14" s="2"/>
      <c r="H14" s="2"/>
      <c r="J14" s="2"/>
      <c r="K14" s="2"/>
      <c r="M14" s="2"/>
      <c r="N14" s="2"/>
    </row>
    <row r="15" spans="1:14" s="1" customFormat="1" ht="15" customHeight="1" x14ac:dyDescent="0.35">
      <c r="A15"/>
      <c r="B15" s="164" t="s">
        <v>329</v>
      </c>
      <c r="C15" s="21"/>
      <c r="D15" s="21">
        <v>4</v>
      </c>
      <c r="E15"/>
      <c r="F15"/>
      <c r="G15" s="2"/>
      <c r="H15" s="2"/>
      <c r="J15" s="2"/>
      <c r="K15" s="2"/>
      <c r="M15" s="2"/>
      <c r="N15" s="2"/>
    </row>
    <row r="16" spans="1:14" s="1" customFormat="1" ht="15" customHeight="1" x14ac:dyDescent="0.35">
      <c r="A16"/>
      <c r="B16" s="43" t="s">
        <v>328</v>
      </c>
      <c r="C16" s="21"/>
      <c r="D16" s="349">
        <v>3</v>
      </c>
      <c r="E16"/>
      <c r="F16"/>
      <c r="G16" s="2"/>
      <c r="H16" s="2"/>
      <c r="J16" s="2"/>
      <c r="K16" s="2"/>
      <c r="M16" s="2"/>
      <c r="N16" s="2"/>
    </row>
    <row r="17" spans="1:14" s="1" customFormat="1" ht="15" customHeight="1" x14ac:dyDescent="0.35">
      <c r="A17"/>
      <c r="B17" s="164" t="s">
        <v>327</v>
      </c>
      <c r="C17" s="21"/>
      <c r="D17" s="21">
        <v>2</v>
      </c>
      <c r="E17"/>
      <c r="F17"/>
      <c r="G17" s="2"/>
      <c r="H17" s="2"/>
      <c r="J17" s="2"/>
      <c r="K17" s="2"/>
      <c r="M17" s="2"/>
      <c r="N17" s="2"/>
    </row>
    <row r="18" spans="1:14" s="1" customFormat="1" ht="15" customHeight="1" x14ac:dyDescent="0.35">
      <c r="A18"/>
      <c r="B18" s="43" t="s">
        <v>331</v>
      </c>
      <c r="C18" s="21"/>
      <c r="D18" s="349">
        <v>1</v>
      </c>
      <c r="E18"/>
      <c r="F18"/>
      <c r="G18" s="2"/>
      <c r="H18" s="2"/>
      <c r="J18" s="2"/>
      <c r="K18" s="2"/>
      <c r="M18" s="2"/>
      <c r="N18" s="2"/>
    </row>
    <row r="19" spans="1:14" s="1" customFormat="1" ht="15" customHeight="1" x14ac:dyDescent="0.35">
      <c r="A19"/>
      <c r="B19" s="164" t="s">
        <v>334</v>
      </c>
      <c r="C19" s="21"/>
      <c r="D19" s="21">
        <v>1</v>
      </c>
      <c r="E19"/>
      <c r="F19"/>
      <c r="G19" s="2"/>
      <c r="H19" s="2"/>
      <c r="J19" s="2"/>
      <c r="K19" s="2"/>
      <c r="M19" s="2"/>
      <c r="N19" s="2"/>
    </row>
    <row r="20" spans="1:14" s="1" customFormat="1" ht="15" customHeight="1" x14ac:dyDescent="0.35">
      <c r="A20"/>
      <c r="B20" s="43" t="s">
        <v>330</v>
      </c>
      <c r="C20" s="21"/>
      <c r="D20" s="349">
        <v>1</v>
      </c>
      <c r="E20"/>
      <c r="F20"/>
      <c r="G20" s="2"/>
      <c r="H20" s="2"/>
      <c r="J20" s="2"/>
      <c r="K20" s="2"/>
      <c r="M20" s="2"/>
      <c r="N20" s="2"/>
    </row>
    <row r="21" spans="1:14" s="1" customFormat="1" ht="15" customHeight="1" thickBot="1" x14ac:dyDescent="0.4">
      <c r="A21"/>
      <c r="B21" s="350" t="s">
        <v>332</v>
      </c>
      <c r="C21" s="21"/>
      <c r="D21" s="351">
        <v>1</v>
      </c>
      <c r="E21"/>
      <c r="F21"/>
      <c r="G21" s="2"/>
      <c r="H21" s="2"/>
      <c r="J21" s="2"/>
      <c r="K21" s="2"/>
      <c r="M21" s="2"/>
      <c r="N21" s="2"/>
    </row>
    <row r="22" spans="1:14" s="1" customFormat="1" ht="12" customHeight="1" thickTop="1" x14ac:dyDescent="0.25">
      <c r="E22" s="79"/>
      <c r="F22" s="80"/>
      <c r="G22" s="80"/>
      <c r="H22" s="79"/>
      <c r="I22" s="79"/>
      <c r="J22" s="80"/>
      <c r="K22" s="80"/>
      <c r="L22" s="79"/>
      <c r="M22" s="79"/>
    </row>
    <row r="23" spans="1:14" s="1" customFormat="1" ht="12" customHeight="1" x14ac:dyDescent="0.25">
      <c r="B23" s="471" t="s">
        <v>203</v>
      </c>
      <c r="C23" s="471"/>
      <c r="D23" s="471"/>
      <c r="E23" s="471"/>
      <c r="F23" s="471"/>
      <c r="G23" s="471"/>
      <c r="H23" s="471"/>
      <c r="I23" s="471"/>
      <c r="J23" s="471"/>
      <c r="K23" s="471"/>
      <c r="L23" s="471"/>
      <c r="M23" s="471"/>
    </row>
    <row r="24" spans="1:14" s="1" customFormat="1" ht="12" customHeight="1" x14ac:dyDescent="0.25">
      <c r="B24" s="346"/>
      <c r="E24" s="346"/>
      <c r="F24" s="346"/>
      <c r="G24" s="346"/>
      <c r="H24" s="346"/>
      <c r="I24" s="346"/>
      <c r="J24" s="346"/>
      <c r="K24" s="346"/>
      <c r="L24" s="346"/>
      <c r="M24" s="346"/>
    </row>
    <row r="25" spans="1:14" s="1" customFormat="1" ht="12" customHeight="1" x14ac:dyDescent="0.25">
      <c r="B25" s="473" t="s">
        <v>335</v>
      </c>
      <c r="C25" s="473"/>
      <c r="D25" s="473"/>
      <c r="E25" s="473"/>
      <c r="F25" s="473"/>
      <c r="G25" s="473"/>
      <c r="H25" s="473"/>
      <c r="I25" s="473"/>
      <c r="J25" s="473"/>
      <c r="K25" s="473"/>
      <c r="L25" s="473"/>
      <c r="M25" s="473"/>
    </row>
    <row r="26" spans="1:14" s="1" customFormat="1" ht="15" customHeight="1" x14ac:dyDescent="0.35">
      <c r="A26"/>
      <c r="B26" s="109"/>
      <c r="C26"/>
      <c r="D26" s="109"/>
      <c r="E26"/>
      <c r="F26"/>
      <c r="G26" s="2"/>
      <c r="H26" s="2"/>
      <c r="I26" s="120"/>
      <c r="J26" s="2"/>
      <c r="K26" s="2"/>
      <c r="L26" s="120"/>
      <c r="M26" s="2"/>
      <c r="N26" s="2"/>
    </row>
  </sheetData>
  <sortState xmlns:xlrd2="http://schemas.microsoft.com/office/spreadsheetml/2017/richdata2" ref="J18:J21">
    <sortCondition ref="J18:J21"/>
  </sortState>
  <mergeCells count="3">
    <mergeCell ref="B4:J4"/>
    <mergeCell ref="B23:M23"/>
    <mergeCell ref="B25:M25"/>
  </mergeCells>
  <hyperlinks>
    <hyperlink ref="B2" location="ToC!A1" display="Table of Contents" xr:uid="{2B251668-30A9-48F6-A76C-9539F6EC57D4}"/>
  </hyperlink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0E361-55CD-4467-9680-96415E6B4865}">
  <dimension ref="A1:M16"/>
  <sheetViews>
    <sheetView showGridLines="0" zoomScaleNormal="100" workbookViewId="0">
      <selection activeCell="O15" sqref="O15"/>
    </sheetView>
  </sheetViews>
  <sheetFormatPr defaultColWidth="9.1796875" defaultRowHeight="12.5" x14ac:dyDescent="0.25"/>
  <cols>
    <col min="1" max="1" width="22.7265625" style="21" customWidth="1"/>
    <col min="2" max="2" width="1.453125" style="21" customWidth="1"/>
    <col min="3" max="4" width="8.7265625" style="21" customWidth="1"/>
    <col min="5" max="5" width="1.453125" style="21" customWidth="1"/>
    <col min="6" max="7" width="8.7265625" style="21" customWidth="1"/>
    <col min="8" max="8" width="1.453125" style="21" customWidth="1"/>
    <col min="9" max="10" width="8.7265625" style="21" customWidth="1"/>
    <col min="11" max="11" width="1.453125" style="21" customWidth="1"/>
    <col min="12" max="13" width="8.7265625" style="21" customWidth="1"/>
    <col min="14" max="16384" width="9.1796875" style="21"/>
  </cols>
  <sheetData>
    <row r="1" spans="1:13" customFormat="1" ht="14.5" x14ac:dyDescent="0.35"/>
    <row r="2" spans="1:13" customFormat="1" ht="14.5" x14ac:dyDescent="0.35">
      <c r="A2" s="78" t="s">
        <v>25</v>
      </c>
      <c r="B2" s="21"/>
      <c r="C2" s="21"/>
    </row>
    <row r="3" spans="1:13" customFormat="1" ht="14.5" x14ac:dyDescent="0.35">
      <c r="B3" s="78"/>
    </row>
    <row r="4" spans="1:13" ht="33" customHeight="1" x14ac:dyDescent="0.25">
      <c r="A4" s="519" t="s">
        <v>461</v>
      </c>
      <c r="B4" s="519"/>
      <c r="C4" s="519"/>
      <c r="D4" s="519"/>
      <c r="E4" s="519"/>
      <c r="F4" s="519"/>
      <c r="G4" s="519"/>
      <c r="H4" s="519"/>
      <c r="I4" s="519"/>
      <c r="J4" s="519"/>
      <c r="K4" s="519"/>
      <c r="L4" s="519"/>
      <c r="M4" s="519"/>
    </row>
    <row r="7" spans="1:13" ht="13" x14ac:dyDescent="0.3">
      <c r="A7" s="1"/>
      <c r="B7" s="1"/>
      <c r="C7" s="476" t="s">
        <v>4</v>
      </c>
      <c r="D7" s="476"/>
      <c r="E7" s="16"/>
      <c r="F7" s="476" t="s">
        <v>5</v>
      </c>
      <c r="G7" s="476"/>
      <c r="H7" s="16"/>
      <c r="I7" s="476" t="s">
        <v>26</v>
      </c>
      <c r="J7" s="476"/>
      <c r="K7" s="16"/>
      <c r="L7" s="476" t="s">
        <v>3</v>
      </c>
      <c r="M7" s="476"/>
    </row>
    <row r="8" spans="1:13" x14ac:dyDescent="0.25">
      <c r="A8" s="3"/>
      <c r="B8" s="3"/>
      <c r="C8" s="475" t="s">
        <v>457</v>
      </c>
      <c r="D8" s="475"/>
      <c r="E8" s="3"/>
      <c r="F8" s="475" t="s">
        <v>458</v>
      </c>
      <c r="G8" s="475"/>
      <c r="H8" s="3"/>
      <c r="I8" s="475" t="s">
        <v>459</v>
      </c>
      <c r="J8" s="475"/>
      <c r="K8" s="3"/>
      <c r="L8" s="475" t="s">
        <v>460</v>
      </c>
      <c r="M8" s="475"/>
    </row>
    <row r="9" spans="1:13" ht="13.5" thickBot="1" x14ac:dyDescent="0.35">
      <c r="A9" s="330"/>
      <c r="B9" s="9"/>
      <c r="C9" s="328" t="s">
        <v>24</v>
      </c>
      <c r="D9" s="328" t="s">
        <v>2</v>
      </c>
      <c r="E9" s="9"/>
      <c r="F9" s="8" t="s">
        <v>24</v>
      </c>
      <c r="G9" s="8" t="s">
        <v>2</v>
      </c>
      <c r="H9" s="9"/>
      <c r="I9" s="8" t="s">
        <v>24</v>
      </c>
      <c r="J9" s="8" t="s">
        <v>2</v>
      </c>
      <c r="K9" s="9"/>
      <c r="L9" s="8" t="s">
        <v>24</v>
      </c>
      <c r="M9" s="8" t="s">
        <v>2</v>
      </c>
    </row>
    <row r="10" spans="1:13" x14ac:dyDescent="0.25">
      <c r="A10" s="14" t="s">
        <v>107</v>
      </c>
      <c r="B10" s="15"/>
      <c r="C10" s="397">
        <v>48</v>
      </c>
      <c r="D10" s="5">
        <v>0.42099999999999999</v>
      </c>
      <c r="E10" s="460"/>
      <c r="F10" s="397">
        <v>80</v>
      </c>
      <c r="G10" s="5">
        <v>0.437</v>
      </c>
      <c r="H10" s="460"/>
      <c r="I10" s="397">
        <v>2</v>
      </c>
      <c r="J10" s="5">
        <v>0.4</v>
      </c>
      <c r="K10" s="15"/>
      <c r="L10" s="397">
        <v>130</v>
      </c>
      <c r="M10" s="5">
        <v>0.43</v>
      </c>
    </row>
    <row r="11" spans="1:13" ht="13" thickBot="1" x14ac:dyDescent="0.3">
      <c r="A11" s="461" t="s">
        <v>108</v>
      </c>
      <c r="B11" s="15"/>
      <c r="C11" s="326">
        <v>66</v>
      </c>
      <c r="D11" s="325">
        <v>0.57899999999999996</v>
      </c>
      <c r="E11" s="460"/>
      <c r="F11" s="326">
        <v>103</v>
      </c>
      <c r="G11" s="325">
        <v>0.56299999999999994</v>
      </c>
      <c r="H11" s="460"/>
      <c r="I11" s="326">
        <v>3</v>
      </c>
      <c r="J11" s="325">
        <v>0.6</v>
      </c>
      <c r="K11" s="15"/>
      <c r="L11" s="326">
        <v>172</v>
      </c>
      <c r="M11" s="325">
        <v>0.56999999999999995</v>
      </c>
    </row>
    <row r="12" spans="1:13" ht="13" thickTop="1" x14ac:dyDescent="0.25">
      <c r="C12" s="462"/>
      <c r="D12" s="462"/>
      <c r="E12" s="462"/>
      <c r="F12" s="462"/>
      <c r="G12" s="462"/>
      <c r="H12" s="462"/>
    </row>
    <row r="14" spans="1:13" x14ac:dyDescent="0.25">
      <c r="A14" s="471" t="s">
        <v>203</v>
      </c>
      <c r="B14" s="471"/>
      <c r="C14" s="471"/>
      <c r="D14" s="471"/>
      <c r="E14" s="471"/>
      <c r="F14" s="471"/>
      <c r="G14" s="471"/>
      <c r="H14" s="471"/>
      <c r="I14" s="471"/>
      <c r="J14" s="471"/>
      <c r="K14" s="471"/>
      <c r="L14" s="471"/>
    </row>
    <row r="15" spans="1:13" x14ac:dyDescent="0.25">
      <c r="A15" s="459"/>
      <c r="B15" s="1"/>
      <c r="C15" s="1"/>
      <c r="D15" s="459"/>
      <c r="E15" s="459"/>
      <c r="F15" s="459"/>
      <c r="G15" s="459"/>
      <c r="H15" s="459"/>
      <c r="I15" s="459"/>
      <c r="J15" s="459"/>
      <c r="K15" s="459"/>
      <c r="L15" s="459"/>
    </row>
    <row r="16" spans="1:13" x14ac:dyDescent="0.25">
      <c r="A16" s="473" t="s">
        <v>335</v>
      </c>
      <c r="B16" s="473"/>
      <c r="C16" s="473"/>
      <c r="D16" s="473"/>
      <c r="E16" s="473"/>
      <c r="F16" s="473"/>
      <c r="G16" s="473"/>
      <c r="H16" s="473"/>
      <c r="I16" s="473"/>
      <c r="J16" s="473"/>
      <c r="K16" s="473"/>
      <c r="L16" s="473"/>
    </row>
  </sheetData>
  <mergeCells count="11">
    <mergeCell ref="A14:L14"/>
    <mergeCell ref="A16:L16"/>
    <mergeCell ref="C8:D8"/>
    <mergeCell ref="F8:G8"/>
    <mergeCell ref="I8:J8"/>
    <mergeCell ref="L8:M8"/>
    <mergeCell ref="A4:M4"/>
    <mergeCell ref="C7:D7"/>
    <mergeCell ref="F7:G7"/>
    <mergeCell ref="I7:J7"/>
    <mergeCell ref="L7:M7"/>
  </mergeCells>
  <hyperlinks>
    <hyperlink ref="A2" location="ToC!A1" display="Table of Contents" xr:uid="{F3AA7DA8-E025-40BE-9952-A2D15D11DA8B}"/>
  </hyperlinks>
  <pageMargins left="0.3" right="0.3" top="0.5" bottom="1" header="0.3" footer="0.3"/>
  <pageSetup orientation="portrait" verticalDpi="1200" r:id="rId1"/>
  <headerFooter>
    <oddFooter>&amp;LPreliminary Results - Do not circulate or reference outside the ADEA Council of Allied Dental Program Directors as results may differ from the final analysis. 
©2021 American Dental Education Association&amp;RPage &amp;P of &amp;N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CEB6E-477C-49BC-813A-C86B4D858DD7}">
  <dimension ref="A1:M15"/>
  <sheetViews>
    <sheetView showGridLines="0" zoomScaleNormal="100" workbookViewId="0">
      <selection activeCell="P7" sqref="P7"/>
    </sheetView>
  </sheetViews>
  <sheetFormatPr defaultColWidth="9.1796875" defaultRowHeight="12.5" x14ac:dyDescent="0.25"/>
  <cols>
    <col min="1" max="1" width="22.7265625" style="21" customWidth="1"/>
    <col min="2" max="2" width="1.453125" style="21" customWidth="1"/>
    <col min="3" max="4" width="8.7265625" style="21" customWidth="1"/>
    <col min="5" max="5" width="1.453125" style="21" customWidth="1"/>
    <col min="6" max="7" width="8.7265625" style="21" customWidth="1"/>
    <col min="8" max="8" width="1.453125" style="21" customWidth="1"/>
    <col min="9" max="10" width="8.7265625" style="21" customWidth="1"/>
    <col min="11" max="11" width="1.453125" style="21" customWidth="1"/>
    <col min="12" max="13" width="8.7265625" style="21" customWidth="1"/>
    <col min="14" max="16384" width="9.1796875" style="21"/>
  </cols>
  <sheetData>
    <row r="1" spans="1:13" customFormat="1" ht="14.5" x14ac:dyDescent="0.35"/>
    <row r="2" spans="1:13" customFormat="1" ht="14.5" x14ac:dyDescent="0.35">
      <c r="A2" s="78" t="s">
        <v>25</v>
      </c>
      <c r="B2" s="21"/>
      <c r="C2" s="21"/>
    </row>
    <row r="3" spans="1:13" customFormat="1" ht="14.5" x14ac:dyDescent="0.35">
      <c r="B3" s="78"/>
    </row>
    <row r="4" spans="1:13" ht="33" customHeight="1" x14ac:dyDescent="0.25">
      <c r="A4" s="519" t="s">
        <v>462</v>
      </c>
      <c r="B4" s="519"/>
      <c r="C4" s="519"/>
      <c r="D4" s="519"/>
      <c r="E4" s="519"/>
      <c r="F4" s="519"/>
      <c r="G4" s="519"/>
      <c r="H4" s="519"/>
      <c r="I4" s="519"/>
      <c r="J4" s="519"/>
      <c r="K4" s="519"/>
      <c r="L4" s="519"/>
      <c r="M4" s="519"/>
    </row>
    <row r="7" spans="1:13" ht="13" x14ac:dyDescent="0.3">
      <c r="A7" s="1"/>
      <c r="B7" s="1"/>
      <c r="C7" s="476" t="s">
        <v>4</v>
      </c>
      <c r="D7" s="476"/>
      <c r="E7" s="16"/>
      <c r="F7" s="476" t="s">
        <v>5</v>
      </c>
      <c r="G7" s="476"/>
      <c r="H7" s="16"/>
      <c r="I7" s="476" t="s">
        <v>26</v>
      </c>
      <c r="J7" s="476"/>
      <c r="K7" s="16"/>
      <c r="L7" s="476" t="s">
        <v>3</v>
      </c>
      <c r="M7" s="476"/>
    </row>
    <row r="8" spans="1:13" x14ac:dyDescent="0.25">
      <c r="A8" s="3"/>
      <c r="B8" s="3"/>
      <c r="C8" s="475" t="s">
        <v>464</v>
      </c>
      <c r="D8" s="475"/>
      <c r="E8" s="3"/>
      <c r="F8" s="475" t="s">
        <v>465</v>
      </c>
      <c r="G8" s="475"/>
      <c r="H8" s="3"/>
      <c r="I8" s="475" t="s">
        <v>459</v>
      </c>
      <c r="J8" s="475"/>
      <c r="K8" s="3"/>
      <c r="L8" s="475" t="s">
        <v>466</v>
      </c>
      <c r="M8" s="475"/>
    </row>
    <row r="9" spans="1:13" ht="13.5" thickBot="1" x14ac:dyDescent="0.35">
      <c r="A9" s="330"/>
      <c r="B9" s="9"/>
      <c r="C9" s="328" t="s">
        <v>24</v>
      </c>
      <c r="D9" s="328" t="s">
        <v>2</v>
      </c>
      <c r="E9" s="9"/>
      <c r="F9" s="8" t="s">
        <v>24</v>
      </c>
      <c r="G9" s="8" t="s">
        <v>2</v>
      </c>
      <c r="H9" s="9"/>
      <c r="I9" s="8" t="s">
        <v>24</v>
      </c>
      <c r="J9" s="8" t="s">
        <v>2</v>
      </c>
      <c r="K9" s="9"/>
      <c r="L9" s="8" t="s">
        <v>24</v>
      </c>
      <c r="M9" s="8" t="s">
        <v>2</v>
      </c>
    </row>
    <row r="10" spans="1:13" x14ac:dyDescent="0.25">
      <c r="A10" s="14" t="s">
        <v>107</v>
      </c>
      <c r="B10" s="15"/>
      <c r="C10" s="397">
        <v>24</v>
      </c>
      <c r="D10" s="5">
        <v>0.222</v>
      </c>
      <c r="E10" s="460"/>
      <c r="F10" s="397">
        <v>116</v>
      </c>
      <c r="G10" s="5">
        <v>0.63</v>
      </c>
      <c r="H10" s="460"/>
      <c r="I10" s="397">
        <v>1</v>
      </c>
      <c r="J10" s="5">
        <v>0.2</v>
      </c>
      <c r="K10" s="15"/>
      <c r="L10" s="397">
        <v>141</v>
      </c>
      <c r="M10" s="5">
        <v>0.47499999999999998</v>
      </c>
    </row>
    <row r="11" spans="1:13" ht="13" thickBot="1" x14ac:dyDescent="0.3">
      <c r="A11" s="461" t="s">
        <v>108</v>
      </c>
      <c r="B11" s="15"/>
      <c r="C11" s="326">
        <v>84</v>
      </c>
      <c r="D11" s="325">
        <v>0.77800000000000002</v>
      </c>
      <c r="E11" s="460"/>
      <c r="F11" s="326">
        <v>68</v>
      </c>
      <c r="G11" s="325">
        <v>0.37</v>
      </c>
      <c r="H11" s="460"/>
      <c r="I11" s="326">
        <v>4</v>
      </c>
      <c r="J11" s="325">
        <v>0.8</v>
      </c>
      <c r="K11" s="15"/>
      <c r="L11" s="326">
        <v>156</v>
      </c>
      <c r="M11" s="325">
        <v>0.52500000000000002</v>
      </c>
    </row>
    <row r="12" spans="1:13" ht="13" thickTop="1" x14ac:dyDescent="0.25"/>
    <row r="13" spans="1:13" x14ac:dyDescent="0.25">
      <c r="A13" s="471" t="s">
        <v>203</v>
      </c>
      <c r="B13" s="471"/>
      <c r="C13" s="471"/>
      <c r="D13" s="471"/>
      <c r="E13" s="471"/>
      <c r="F13" s="471"/>
      <c r="G13" s="471"/>
      <c r="H13" s="471"/>
      <c r="I13" s="471"/>
      <c r="J13" s="471"/>
      <c r="K13" s="471"/>
      <c r="L13" s="471"/>
    </row>
    <row r="14" spans="1:13" x14ac:dyDescent="0.25">
      <c r="A14" s="459"/>
      <c r="B14" s="1"/>
      <c r="C14" s="1"/>
      <c r="D14" s="459"/>
      <c r="E14" s="459"/>
      <c r="F14" s="459"/>
      <c r="G14" s="459"/>
      <c r="H14" s="459"/>
      <c r="I14" s="459"/>
      <c r="J14" s="459"/>
      <c r="K14" s="459"/>
      <c r="L14" s="459"/>
    </row>
    <row r="15" spans="1:13" x14ac:dyDescent="0.25">
      <c r="A15" s="473" t="s">
        <v>335</v>
      </c>
      <c r="B15" s="473"/>
      <c r="C15" s="473"/>
      <c r="D15" s="473"/>
      <c r="E15" s="473"/>
      <c r="F15" s="473"/>
      <c r="G15" s="473"/>
      <c r="H15" s="473"/>
      <c r="I15" s="473"/>
      <c r="J15" s="473"/>
      <c r="K15" s="473"/>
      <c r="L15" s="473"/>
    </row>
  </sheetData>
  <mergeCells count="11">
    <mergeCell ref="A15:L15"/>
    <mergeCell ref="A4:M4"/>
    <mergeCell ref="C7:D7"/>
    <mergeCell ref="F7:G7"/>
    <mergeCell ref="I7:J7"/>
    <mergeCell ref="L7:M7"/>
    <mergeCell ref="C8:D8"/>
    <mergeCell ref="F8:G8"/>
    <mergeCell ref="I8:J8"/>
    <mergeCell ref="L8:M8"/>
    <mergeCell ref="A13:L13"/>
  </mergeCells>
  <hyperlinks>
    <hyperlink ref="A2" location="ToC!A1" display="Table of Contents" xr:uid="{AB70FA7D-86F5-4969-BF97-BA82341560CB}"/>
  </hyperlinks>
  <pageMargins left="0.3" right="0.3" top="0.5" bottom="1" header="0.3" footer="0.3"/>
  <pageSetup orientation="portrait" verticalDpi="0" r:id="rId1"/>
  <headerFooter>
    <oddFooter>&amp;LPreliminary Results - Do not circulate or reference outside the ADEA Council of Allied Dental Program Directors as results may differ from the final analysis. 
©2021 American Dental Education Association&amp;RPage &amp;P of &amp;N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B4EDD-79D1-47A7-B84B-09EBC8FF0AFE}">
  <dimension ref="A1:Q15"/>
  <sheetViews>
    <sheetView showGridLines="0" zoomScaleNormal="100" workbookViewId="0"/>
  </sheetViews>
  <sheetFormatPr defaultColWidth="9.1796875" defaultRowHeight="12.5" x14ac:dyDescent="0.25"/>
  <cols>
    <col min="1" max="1" width="22.7265625" style="21" customWidth="1"/>
    <col min="2" max="2" width="1.453125" style="21" customWidth="1"/>
    <col min="3" max="4" width="8.7265625" style="21" customWidth="1"/>
    <col min="5" max="5" width="1.453125" style="21" customWidth="1"/>
    <col min="6" max="7" width="8.7265625" style="21" customWidth="1"/>
    <col min="8" max="8" width="1.453125" style="21" customWidth="1"/>
    <col min="9" max="10" width="8.7265625" style="21" customWidth="1"/>
    <col min="11" max="11" width="1.453125" style="21" customWidth="1"/>
    <col min="12" max="13" width="8.7265625" style="21" customWidth="1"/>
    <col min="14" max="16384" width="9.1796875" style="21"/>
  </cols>
  <sheetData>
    <row r="1" spans="1:17" customFormat="1" ht="14.5" x14ac:dyDescent="0.35"/>
    <row r="2" spans="1:17" customFormat="1" ht="14.5" x14ac:dyDescent="0.35">
      <c r="A2" s="78" t="s">
        <v>25</v>
      </c>
      <c r="B2" s="21"/>
      <c r="C2" s="21"/>
    </row>
    <row r="3" spans="1:17" customFormat="1" ht="14.5" x14ac:dyDescent="0.35">
      <c r="B3" s="78"/>
    </row>
    <row r="4" spans="1:17" ht="33" customHeight="1" x14ac:dyDescent="0.25">
      <c r="A4" s="519" t="s">
        <v>463</v>
      </c>
      <c r="B4" s="519"/>
      <c r="C4" s="519"/>
      <c r="D4" s="519"/>
      <c r="E4" s="519"/>
      <c r="F4" s="519"/>
      <c r="G4" s="519"/>
      <c r="H4" s="519"/>
      <c r="I4" s="519"/>
      <c r="J4" s="519"/>
      <c r="K4" s="519"/>
      <c r="L4" s="519"/>
      <c r="M4" s="519"/>
    </row>
    <row r="6" spans="1:17" ht="15.75" customHeight="1" x14ac:dyDescent="0.3">
      <c r="A6" s="1"/>
      <c r="B6" s="1"/>
      <c r="C6" s="476" t="s">
        <v>4</v>
      </c>
      <c r="D6" s="476"/>
      <c r="E6" s="1"/>
      <c r="F6" s="476" t="s">
        <v>5</v>
      </c>
      <c r="G6" s="476"/>
      <c r="H6" s="1"/>
      <c r="I6" s="476" t="s">
        <v>26</v>
      </c>
      <c r="J6" s="476"/>
      <c r="K6" s="1"/>
      <c r="L6" s="476" t="s">
        <v>3</v>
      </c>
      <c r="M6" s="476"/>
      <c r="N6" s="318"/>
      <c r="O6" s="15"/>
      <c r="Q6" s="466"/>
    </row>
    <row r="7" spans="1:17" ht="13" x14ac:dyDescent="0.3">
      <c r="A7" s="1"/>
      <c r="B7" s="1"/>
      <c r="C7" s="520" t="s">
        <v>467</v>
      </c>
      <c r="D7" s="520"/>
      <c r="E7" s="1"/>
      <c r="F7" s="520" t="s">
        <v>468</v>
      </c>
      <c r="G7" s="520"/>
      <c r="H7" s="1"/>
      <c r="I7" s="520" t="s">
        <v>469</v>
      </c>
      <c r="J7" s="520"/>
      <c r="K7" s="1"/>
      <c r="L7" s="520" t="s">
        <v>470</v>
      </c>
      <c r="M7" s="520"/>
      <c r="N7" s="318"/>
      <c r="O7" s="15"/>
      <c r="P7" s="465"/>
      <c r="Q7" s="465"/>
    </row>
    <row r="8" spans="1:17" ht="13.5" thickBot="1" x14ac:dyDescent="0.35">
      <c r="A8" s="9"/>
      <c r="B8" s="1"/>
      <c r="C8" s="8" t="s">
        <v>10</v>
      </c>
      <c r="D8" s="329" t="s">
        <v>11</v>
      </c>
      <c r="E8" s="1"/>
      <c r="F8" s="8" t="s">
        <v>10</v>
      </c>
      <c r="G8" s="329" t="s">
        <v>11</v>
      </c>
      <c r="H8" s="1"/>
      <c r="I8" s="8" t="s">
        <v>10</v>
      </c>
      <c r="J8" s="329" t="s">
        <v>11</v>
      </c>
      <c r="K8" s="1"/>
      <c r="L8" s="8" t="s">
        <v>10</v>
      </c>
      <c r="M8" s="329" t="s">
        <v>11</v>
      </c>
      <c r="N8" s="9"/>
      <c r="O8" s="15"/>
    </row>
    <row r="9" spans="1:17" ht="39" customHeight="1" thickBot="1" x14ac:dyDescent="0.3">
      <c r="A9" s="467" t="s">
        <v>471</v>
      </c>
      <c r="B9" s="98"/>
      <c r="C9" s="468">
        <v>943</v>
      </c>
      <c r="D9" s="468">
        <v>450</v>
      </c>
      <c r="E9" s="98"/>
      <c r="F9" s="468">
        <v>480</v>
      </c>
      <c r="G9" s="468">
        <v>328</v>
      </c>
      <c r="H9" s="98"/>
      <c r="I9" s="468" t="s">
        <v>472</v>
      </c>
      <c r="J9" s="469" t="s">
        <v>472</v>
      </c>
      <c r="K9" s="98"/>
      <c r="L9" s="468">
        <v>532</v>
      </c>
      <c r="M9" s="468">
        <v>350</v>
      </c>
      <c r="N9" s="15"/>
      <c r="O9" s="15"/>
    </row>
    <row r="10" spans="1:17" ht="13.5" thickTop="1" x14ac:dyDescent="0.3">
      <c r="B10" s="1"/>
      <c r="E10" s="1"/>
      <c r="F10" s="318"/>
      <c r="H10" s="1"/>
      <c r="K10" s="1"/>
      <c r="O10" s="15"/>
    </row>
    <row r="11" spans="1:17" ht="12.5" customHeight="1" x14ac:dyDescent="0.25">
      <c r="C11" s="462"/>
      <c r="D11" s="462"/>
      <c r="E11" s="462"/>
      <c r="F11" s="462"/>
      <c r="G11" s="462"/>
      <c r="H11" s="462"/>
    </row>
    <row r="13" spans="1:17" x14ac:dyDescent="0.25">
      <c r="A13" s="471" t="s">
        <v>203</v>
      </c>
      <c r="B13" s="471"/>
      <c r="C13" s="471"/>
      <c r="D13" s="471"/>
      <c r="E13" s="471"/>
      <c r="F13" s="471"/>
      <c r="G13" s="471"/>
      <c r="H13" s="471"/>
      <c r="I13" s="471"/>
      <c r="J13" s="471"/>
      <c r="K13" s="471"/>
      <c r="L13" s="471"/>
    </row>
    <row r="14" spans="1:17" x14ac:dyDescent="0.25">
      <c r="A14" s="459"/>
      <c r="B14" s="1"/>
      <c r="C14" s="1"/>
      <c r="D14" s="459"/>
      <c r="E14" s="459"/>
      <c r="F14" s="459"/>
      <c r="G14" s="459"/>
      <c r="H14" s="459"/>
      <c r="I14" s="459"/>
      <c r="J14" s="459"/>
      <c r="K14" s="459"/>
      <c r="L14" s="459"/>
    </row>
    <row r="15" spans="1:17" x14ac:dyDescent="0.25">
      <c r="A15" s="473" t="s">
        <v>335</v>
      </c>
      <c r="B15" s="473"/>
      <c r="C15" s="473"/>
      <c r="D15" s="473"/>
      <c r="E15" s="473"/>
      <c r="F15" s="473"/>
      <c r="G15" s="473"/>
      <c r="H15" s="473"/>
      <c r="I15" s="473"/>
      <c r="J15" s="473"/>
      <c r="K15" s="473"/>
      <c r="L15" s="473"/>
    </row>
  </sheetData>
  <mergeCells count="11">
    <mergeCell ref="A4:M4"/>
    <mergeCell ref="C7:D7"/>
    <mergeCell ref="F7:G7"/>
    <mergeCell ref="I7:J7"/>
    <mergeCell ref="L7:M7"/>
    <mergeCell ref="A15:L15"/>
    <mergeCell ref="C6:D6"/>
    <mergeCell ref="F6:G6"/>
    <mergeCell ref="I6:J6"/>
    <mergeCell ref="L6:M6"/>
    <mergeCell ref="A13:L13"/>
  </mergeCells>
  <hyperlinks>
    <hyperlink ref="A2" location="ToC!A1" display="Table of Contents" xr:uid="{FD68F2D7-78D0-43B8-8E14-99D28798D046}"/>
  </hyperlinks>
  <pageMargins left="0.3" right="0.3" top="0.5" bottom="1" header="0.3" footer="0.3"/>
  <pageSetup orientation="portrait" verticalDpi="0" r:id="rId1"/>
  <headerFooter>
    <oddFooter>&amp;LPreliminary Results - Do not circulate or reference outside the ADEA Council of Allied Dental Program Directors as results may differ from the final analysis. 
©2021 American Dental Education Association&amp;RPage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56"/>
  <sheetViews>
    <sheetView showGridLines="0" topLeftCell="A38" zoomScaleNormal="100" workbookViewId="0">
      <selection activeCell="A52" sqref="A52"/>
    </sheetView>
  </sheetViews>
  <sheetFormatPr defaultColWidth="8.7265625" defaultRowHeight="15" customHeight="1" x14ac:dyDescent="0.25"/>
  <cols>
    <col min="1" max="1" width="2.26953125" style="1" customWidth="1"/>
    <col min="2" max="2" width="26.81640625" style="1" customWidth="1"/>
    <col min="3" max="3" width="2" style="120" customWidth="1"/>
    <col min="4" max="5" width="8.26953125" style="1" customWidth="1"/>
    <col min="6" max="6" width="1.453125" style="120" customWidth="1"/>
    <col min="7" max="8" width="8.26953125" style="2" customWidth="1"/>
    <col min="9" max="9" width="1.453125" style="120" customWidth="1"/>
    <col min="10" max="11" width="8.26953125" style="2" customWidth="1"/>
    <col min="12" max="12" width="1.7265625" style="120" customWidth="1"/>
    <col min="13" max="14" width="8.26953125" style="2" customWidth="1"/>
    <col min="15" max="255" width="8.7265625" style="1"/>
    <col min="256" max="256" width="28.81640625" style="1" customWidth="1"/>
    <col min="257" max="257" width="24.7265625" style="1" customWidth="1"/>
    <col min="258" max="258" width="22.7265625" style="1" customWidth="1"/>
    <col min="259" max="259" width="8.7265625" style="1"/>
    <col min="260" max="260" width="17.453125" style="1" customWidth="1"/>
    <col min="261" max="261" width="8.7265625" style="1"/>
    <col min="262" max="262" width="14.7265625" style="1" bestFit="1" customWidth="1"/>
    <col min="263" max="511" width="8.7265625" style="1"/>
    <col min="512" max="512" width="28.81640625" style="1" customWidth="1"/>
    <col min="513" max="513" width="24.7265625" style="1" customWidth="1"/>
    <col min="514" max="514" width="22.7265625" style="1" customWidth="1"/>
    <col min="515" max="515" width="8.7265625" style="1"/>
    <col min="516" max="516" width="17.453125" style="1" customWidth="1"/>
    <col min="517" max="517" width="8.7265625" style="1"/>
    <col min="518" max="518" width="14.7265625" style="1" bestFit="1" customWidth="1"/>
    <col min="519" max="767" width="8.7265625" style="1"/>
    <col min="768" max="768" width="28.81640625" style="1" customWidth="1"/>
    <col min="769" max="769" width="24.7265625" style="1" customWidth="1"/>
    <col min="770" max="770" width="22.7265625" style="1" customWidth="1"/>
    <col min="771" max="771" width="8.7265625" style="1"/>
    <col min="772" max="772" width="17.453125" style="1" customWidth="1"/>
    <col min="773" max="773" width="8.7265625" style="1"/>
    <col min="774" max="774" width="14.7265625" style="1" bestFit="1" customWidth="1"/>
    <col min="775" max="1023" width="8.7265625" style="1"/>
    <col min="1024" max="1024" width="28.81640625" style="1" customWidth="1"/>
    <col min="1025" max="1025" width="24.7265625" style="1" customWidth="1"/>
    <col min="1026" max="1026" width="22.7265625" style="1" customWidth="1"/>
    <col min="1027" max="1027" width="8.7265625" style="1"/>
    <col min="1028" max="1028" width="17.453125" style="1" customWidth="1"/>
    <col min="1029" max="1029" width="8.7265625" style="1"/>
    <col min="1030" max="1030" width="14.7265625" style="1" bestFit="1" customWidth="1"/>
    <col min="1031" max="1279" width="8.7265625" style="1"/>
    <col min="1280" max="1280" width="28.81640625" style="1" customWidth="1"/>
    <col min="1281" max="1281" width="24.7265625" style="1" customWidth="1"/>
    <col min="1282" max="1282" width="22.7265625" style="1" customWidth="1"/>
    <col min="1283" max="1283" width="8.7265625" style="1"/>
    <col min="1284" max="1284" width="17.453125" style="1" customWidth="1"/>
    <col min="1285" max="1285" width="8.7265625" style="1"/>
    <col min="1286" max="1286" width="14.7265625" style="1" bestFit="1" customWidth="1"/>
    <col min="1287" max="1535" width="8.7265625" style="1"/>
    <col min="1536" max="1536" width="28.81640625" style="1" customWidth="1"/>
    <col min="1537" max="1537" width="24.7265625" style="1" customWidth="1"/>
    <col min="1538" max="1538" width="22.7265625" style="1" customWidth="1"/>
    <col min="1539" max="1539" width="8.7265625" style="1"/>
    <col min="1540" max="1540" width="17.453125" style="1" customWidth="1"/>
    <col min="1541" max="1541" width="8.7265625" style="1"/>
    <col min="1542" max="1542" width="14.7265625" style="1" bestFit="1" customWidth="1"/>
    <col min="1543" max="1791" width="8.7265625" style="1"/>
    <col min="1792" max="1792" width="28.81640625" style="1" customWidth="1"/>
    <col min="1793" max="1793" width="24.7265625" style="1" customWidth="1"/>
    <col min="1794" max="1794" width="22.7265625" style="1" customWidth="1"/>
    <col min="1795" max="1795" width="8.7265625" style="1"/>
    <col min="1796" max="1796" width="17.453125" style="1" customWidth="1"/>
    <col min="1797" max="1797" width="8.7265625" style="1"/>
    <col min="1798" max="1798" width="14.7265625" style="1" bestFit="1" customWidth="1"/>
    <col min="1799" max="2047" width="8.7265625" style="1"/>
    <col min="2048" max="2048" width="28.81640625" style="1" customWidth="1"/>
    <col min="2049" max="2049" width="24.7265625" style="1" customWidth="1"/>
    <col min="2050" max="2050" width="22.7265625" style="1" customWidth="1"/>
    <col min="2051" max="2051" width="8.7265625" style="1"/>
    <col min="2052" max="2052" width="17.453125" style="1" customWidth="1"/>
    <col min="2053" max="2053" width="8.7265625" style="1"/>
    <col min="2054" max="2054" width="14.7265625" style="1" bestFit="1" customWidth="1"/>
    <col min="2055" max="2303" width="8.7265625" style="1"/>
    <col min="2304" max="2304" width="28.81640625" style="1" customWidth="1"/>
    <col min="2305" max="2305" width="24.7265625" style="1" customWidth="1"/>
    <col min="2306" max="2306" width="22.7265625" style="1" customWidth="1"/>
    <col min="2307" max="2307" width="8.7265625" style="1"/>
    <col min="2308" max="2308" width="17.453125" style="1" customWidth="1"/>
    <col min="2309" max="2309" width="8.7265625" style="1"/>
    <col min="2310" max="2310" width="14.7265625" style="1" bestFit="1" customWidth="1"/>
    <col min="2311" max="2559" width="8.7265625" style="1"/>
    <col min="2560" max="2560" width="28.81640625" style="1" customWidth="1"/>
    <col min="2561" max="2561" width="24.7265625" style="1" customWidth="1"/>
    <col min="2562" max="2562" width="22.7265625" style="1" customWidth="1"/>
    <col min="2563" max="2563" width="8.7265625" style="1"/>
    <col min="2564" max="2564" width="17.453125" style="1" customWidth="1"/>
    <col min="2565" max="2565" width="8.7265625" style="1"/>
    <col min="2566" max="2566" width="14.7265625" style="1" bestFit="1" customWidth="1"/>
    <col min="2567" max="2815" width="8.7265625" style="1"/>
    <col min="2816" max="2816" width="28.81640625" style="1" customWidth="1"/>
    <col min="2817" max="2817" width="24.7265625" style="1" customWidth="1"/>
    <col min="2818" max="2818" width="22.7265625" style="1" customWidth="1"/>
    <col min="2819" max="2819" width="8.7265625" style="1"/>
    <col min="2820" max="2820" width="17.453125" style="1" customWidth="1"/>
    <col min="2821" max="2821" width="8.7265625" style="1"/>
    <col min="2822" max="2822" width="14.7265625" style="1" bestFit="1" customWidth="1"/>
    <col min="2823" max="3071" width="8.7265625" style="1"/>
    <col min="3072" max="3072" width="28.81640625" style="1" customWidth="1"/>
    <col min="3073" max="3073" width="24.7265625" style="1" customWidth="1"/>
    <col min="3074" max="3074" width="22.7265625" style="1" customWidth="1"/>
    <col min="3075" max="3075" width="8.7265625" style="1"/>
    <col min="3076" max="3076" width="17.453125" style="1" customWidth="1"/>
    <col min="3077" max="3077" width="8.7265625" style="1"/>
    <col min="3078" max="3078" width="14.7265625" style="1" bestFit="1" customWidth="1"/>
    <col min="3079" max="3327" width="8.7265625" style="1"/>
    <col min="3328" max="3328" width="28.81640625" style="1" customWidth="1"/>
    <col min="3329" max="3329" width="24.7265625" style="1" customWidth="1"/>
    <col min="3330" max="3330" width="22.7265625" style="1" customWidth="1"/>
    <col min="3331" max="3331" width="8.7265625" style="1"/>
    <col min="3332" max="3332" width="17.453125" style="1" customWidth="1"/>
    <col min="3333" max="3333" width="8.7265625" style="1"/>
    <col min="3334" max="3334" width="14.7265625" style="1" bestFit="1" customWidth="1"/>
    <col min="3335" max="3583" width="8.7265625" style="1"/>
    <col min="3584" max="3584" width="28.81640625" style="1" customWidth="1"/>
    <col min="3585" max="3585" width="24.7265625" style="1" customWidth="1"/>
    <col min="3586" max="3586" width="22.7265625" style="1" customWidth="1"/>
    <col min="3587" max="3587" width="8.7265625" style="1"/>
    <col min="3588" max="3588" width="17.453125" style="1" customWidth="1"/>
    <col min="3589" max="3589" width="8.7265625" style="1"/>
    <col min="3590" max="3590" width="14.7265625" style="1" bestFit="1" customWidth="1"/>
    <col min="3591" max="3839" width="8.7265625" style="1"/>
    <col min="3840" max="3840" width="28.81640625" style="1" customWidth="1"/>
    <col min="3841" max="3841" width="24.7265625" style="1" customWidth="1"/>
    <col min="3842" max="3842" width="22.7265625" style="1" customWidth="1"/>
    <col min="3843" max="3843" width="8.7265625" style="1"/>
    <col min="3844" max="3844" width="17.453125" style="1" customWidth="1"/>
    <col min="3845" max="3845" width="8.7265625" style="1"/>
    <col min="3846" max="3846" width="14.7265625" style="1" bestFit="1" customWidth="1"/>
    <col min="3847" max="4095" width="8.7265625" style="1"/>
    <col min="4096" max="4096" width="28.81640625" style="1" customWidth="1"/>
    <col min="4097" max="4097" width="24.7265625" style="1" customWidth="1"/>
    <col min="4098" max="4098" width="22.7265625" style="1" customWidth="1"/>
    <col min="4099" max="4099" width="8.7265625" style="1"/>
    <col min="4100" max="4100" width="17.453125" style="1" customWidth="1"/>
    <col min="4101" max="4101" width="8.7265625" style="1"/>
    <col min="4102" max="4102" width="14.7265625" style="1" bestFit="1" customWidth="1"/>
    <col min="4103" max="4351" width="8.7265625" style="1"/>
    <col min="4352" max="4352" width="28.81640625" style="1" customWidth="1"/>
    <col min="4353" max="4353" width="24.7265625" style="1" customWidth="1"/>
    <col min="4354" max="4354" width="22.7265625" style="1" customWidth="1"/>
    <col min="4355" max="4355" width="8.7265625" style="1"/>
    <col min="4356" max="4356" width="17.453125" style="1" customWidth="1"/>
    <col min="4357" max="4357" width="8.7265625" style="1"/>
    <col min="4358" max="4358" width="14.7265625" style="1" bestFit="1" customWidth="1"/>
    <col min="4359" max="4607" width="8.7265625" style="1"/>
    <col min="4608" max="4608" width="28.81640625" style="1" customWidth="1"/>
    <col min="4609" max="4609" width="24.7265625" style="1" customWidth="1"/>
    <col min="4610" max="4610" width="22.7265625" style="1" customWidth="1"/>
    <col min="4611" max="4611" width="8.7265625" style="1"/>
    <col min="4612" max="4612" width="17.453125" style="1" customWidth="1"/>
    <col min="4613" max="4613" width="8.7265625" style="1"/>
    <col min="4614" max="4614" width="14.7265625" style="1" bestFit="1" customWidth="1"/>
    <col min="4615" max="4863" width="8.7265625" style="1"/>
    <col min="4864" max="4864" width="28.81640625" style="1" customWidth="1"/>
    <col min="4865" max="4865" width="24.7265625" style="1" customWidth="1"/>
    <col min="4866" max="4866" width="22.7265625" style="1" customWidth="1"/>
    <col min="4867" max="4867" width="8.7265625" style="1"/>
    <col min="4868" max="4868" width="17.453125" style="1" customWidth="1"/>
    <col min="4869" max="4869" width="8.7265625" style="1"/>
    <col min="4870" max="4870" width="14.7265625" style="1" bestFit="1" customWidth="1"/>
    <col min="4871" max="5119" width="8.7265625" style="1"/>
    <col min="5120" max="5120" width="28.81640625" style="1" customWidth="1"/>
    <col min="5121" max="5121" width="24.7265625" style="1" customWidth="1"/>
    <col min="5122" max="5122" width="22.7265625" style="1" customWidth="1"/>
    <col min="5123" max="5123" width="8.7265625" style="1"/>
    <col min="5124" max="5124" width="17.453125" style="1" customWidth="1"/>
    <col min="5125" max="5125" width="8.7265625" style="1"/>
    <col min="5126" max="5126" width="14.7265625" style="1" bestFit="1" customWidth="1"/>
    <col min="5127" max="5375" width="8.7265625" style="1"/>
    <col min="5376" max="5376" width="28.81640625" style="1" customWidth="1"/>
    <col min="5377" max="5377" width="24.7265625" style="1" customWidth="1"/>
    <col min="5378" max="5378" width="22.7265625" style="1" customWidth="1"/>
    <col min="5379" max="5379" width="8.7265625" style="1"/>
    <col min="5380" max="5380" width="17.453125" style="1" customWidth="1"/>
    <col min="5381" max="5381" width="8.7265625" style="1"/>
    <col min="5382" max="5382" width="14.7265625" style="1" bestFit="1" customWidth="1"/>
    <col min="5383" max="5631" width="8.7265625" style="1"/>
    <col min="5632" max="5632" width="28.81640625" style="1" customWidth="1"/>
    <col min="5633" max="5633" width="24.7265625" style="1" customWidth="1"/>
    <col min="5634" max="5634" width="22.7265625" style="1" customWidth="1"/>
    <col min="5635" max="5635" width="8.7265625" style="1"/>
    <col min="5636" max="5636" width="17.453125" style="1" customWidth="1"/>
    <col min="5637" max="5637" width="8.7265625" style="1"/>
    <col min="5638" max="5638" width="14.7265625" style="1" bestFit="1" customWidth="1"/>
    <col min="5639" max="5887" width="8.7265625" style="1"/>
    <col min="5888" max="5888" width="28.81640625" style="1" customWidth="1"/>
    <col min="5889" max="5889" width="24.7265625" style="1" customWidth="1"/>
    <col min="5890" max="5890" width="22.7265625" style="1" customWidth="1"/>
    <col min="5891" max="5891" width="8.7265625" style="1"/>
    <col min="5892" max="5892" width="17.453125" style="1" customWidth="1"/>
    <col min="5893" max="5893" width="8.7265625" style="1"/>
    <col min="5894" max="5894" width="14.7265625" style="1" bestFit="1" customWidth="1"/>
    <col min="5895" max="6143" width="8.7265625" style="1"/>
    <col min="6144" max="6144" width="28.81640625" style="1" customWidth="1"/>
    <col min="6145" max="6145" width="24.7265625" style="1" customWidth="1"/>
    <col min="6146" max="6146" width="22.7265625" style="1" customWidth="1"/>
    <col min="6147" max="6147" width="8.7265625" style="1"/>
    <col min="6148" max="6148" width="17.453125" style="1" customWidth="1"/>
    <col min="6149" max="6149" width="8.7265625" style="1"/>
    <col min="6150" max="6150" width="14.7265625" style="1" bestFit="1" customWidth="1"/>
    <col min="6151" max="6399" width="8.7265625" style="1"/>
    <col min="6400" max="6400" width="28.81640625" style="1" customWidth="1"/>
    <col min="6401" max="6401" width="24.7265625" style="1" customWidth="1"/>
    <col min="6402" max="6402" width="22.7265625" style="1" customWidth="1"/>
    <col min="6403" max="6403" width="8.7265625" style="1"/>
    <col min="6404" max="6404" width="17.453125" style="1" customWidth="1"/>
    <col min="6405" max="6405" width="8.7265625" style="1"/>
    <col min="6406" max="6406" width="14.7265625" style="1" bestFit="1" customWidth="1"/>
    <col min="6407" max="6655" width="8.7265625" style="1"/>
    <col min="6656" max="6656" width="28.81640625" style="1" customWidth="1"/>
    <col min="6657" max="6657" width="24.7265625" style="1" customWidth="1"/>
    <col min="6658" max="6658" width="22.7265625" style="1" customWidth="1"/>
    <col min="6659" max="6659" width="8.7265625" style="1"/>
    <col min="6660" max="6660" width="17.453125" style="1" customWidth="1"/>
    <col min="6661" max="6661" width="8.7265625" style="1"/>
    <col min="6662" max="6662" width="14.7265625" style="1" bestFit="1" customWidth="1"/>
    <col min="6663" max="6911" width="8.7265625" style="1"/>
    <col min="6912" max="6912" width="28.81640625" style="1" customWidth="1"/>
    <col min="6913" max="6913" width="24.7265625" style="1" customWidth="1"/>
    <col min="6914" max="6914" width="22.7265625" style="1" customWidth="1"/>
    <col min="6915" max="6915" width="8.7265625" style="1"/>
    <col min="6916" max="6916" width="17.453125" style="1" customWidth="1"/>
    <col min="6917" max="6917" width="8.7265625" style="1"/>
    <col min="6918" max="6918" width="14.7265625" style="1" bestFit="1" customWidth="1"/>
    <col min="6919" max="7167" width="8.7265625" style="1"/>
    <col min="7168" max="7168" width="28.81640625" style="1" customWidth="1"/>
    <col min="7169" max="7169" width="24.7265625" style="1" customWidth="1"/>
    <col min="7170" max="7170" width="22.7265625" style="1" customWidth="1"/>
    <col min="7171" max="7171" width="8.7265625" style="1"/>
    <col min="7172" max="7172" width="17.453125" style="1" customWidth="1"/>
    <col min="7173" max="7173" width="8.7265625" style="1"/>
    <col min="7174" max="7174" width="14.7265625" style="1" bestFit="1" customWidth="1"/>
    <col min="7175" max="7423" width="8.7265625" style="1"/>
    <col min="7424" max="7424" width="28.81640625" style="1" customWidth="1"/>
    <col min="7425" max="7425" width="24.7265625" style="1" customWidth="1"/>
    <col min="7426" max="7426" width="22.7265625" style="1" customWidth="1"/>
    <col min="7427" max="7427" width="8.7265625" style="1"/>
    <col min="7428" max="7428" width="17.453125" style="1" customWidth="1"/>
    <col min="7429" max="7429" width="8.7265625" style="1"/>
    <col min="7430" max="7430" width="14.7265625" style="1" bestFit="1" customWidth="1"/>
    <col min="7431" max="7679" width="8.7265625" style="1"/>
    <col min="7680" max="7680" width="28.81640625" style="1" customWidth="1"/>
    <col min="7681" max="7681" width="24.7265625" style="1" customWidth="1"/>
    <col min="7682" max="7682" width="22.7265625" style="1" customWidth="1"/>
    <col min="7683" max="7683" width="8.7265625" style="1"/>
    <col min="7684" max="7684" width="17.453125" style="1" customWidth="1"/>
    <col min="7685" max="7685" width="8.7265625" style="1"/>
    <col min="7686" max="7686" width="14.7265625" style="1" bestFit="1" customWidth="1"/>
    <col min="7687" max="7935" width="8.7265625" style="1"/>
    <col min="7936" max="7936" width="28.81640625" style="1" customWidth="1"/>
    <col min="7937" max="7937" width="24.7265625" style="1" customWidth="1"/>
    <col min="7938" max="7938" width="22.7265625" style="1" customWidth="1"/>
    <col min="7939" max="7939" width="8.7265625" style="1"/>
    <col min="7940" max="7940" width="17.453125" style="1" customWidth="1"/>
    <col min="7941" max="7941" width="8.7265625" style="1"/>
    <col min="7942" max="7942" width="14.7265625" style="1" bestFit="1" customWidth="1"/>
    <col min="7943" max="8191" width="8.7265625" style="1"/>
    <col min="8192" max="8192" width="28.81640625" style="1" customWidth="1"/>
    <col min="8193" max="8193" width="24.7265625" style="1" customWidth="1"/>
    <col min="8194" max="8194" width="22.7265625" style="1" customWidth="1"/>
    <col min="8195" max="8195" width="8.7265625" style="1"/>
    <col min="8196" max="8196" width="17.453125" style="1" customWidth="1"/>
    <col min="8197" max="8197" width="8.7265625" style="1"/>
    <col min="8198" max="8198" width="14.7265625" style="1" bestFit="1" customWidth="1"/>
    <col min="8199" max="8447" width="8.7265625" style="1"/>
    <col min="8448" max="8448" width="28.81640625" style="1" customWidth="1"/>
    <col min="8449" max="8449" width="24.7265625" style="1" customWidth="1"/>
    <col min="8450" max="8450" width="22.7265625" style="1" customWidth="1"/>
    <col min="8451" max="8451" width="8.7265625" style="1"/>
    <col min="8452" max="8452" width="17.453125" style="1" customWidth="1"/>
    <col min="8453" max="8453" width="8.7265625" style="1"/>
    <col min="8454" max="8454" width="14.7265625" style="1" bestFit="1" customWidth="1"/>
    <col min="8455" max="8703" width="8.7265625" style="1"/>
    <col min="8704" max="8704" width="28.81640625" style="1" customWidth="1"/>
    <col min="8705" max="8705" width="24.7265625" style="1" customWidth="1"/>
    <col min="8706" max="8706" width="22.7265625" style="1" customWidth="1"/>
    <col min="8707" max="8707" width="8.7265625" style="1"/>
    <col min="8708" max="8708" width="17.453125" style="1" customWidth="1"/>
    <col min="8709" max="8709" width="8.7265625" style="1"/>
    <col min="8710" max="8710" width="14.7265625" style="1" bestFit="1" customWidth="1"/>
    <col min="8711" max="8959" width="8.7265625" style="1"/>
    <col min="8960" max="8960" width="28.81640625" style="1" customWidth="1"/>
    <col min="8961" max="8961" width="24.7265625" style="1" customWidth="1"/>
    <col min="8962" max="8962" width="22.7265625" style="1" customWidth="1"/>
    <col min="8963" max="8963" width="8.7265625" style="1"/>
    <col min="8964" max="8964" width="17.453125" style="1" customWidth="1"/>
    <col min="8965" max="8965" width="8.7265625" style="1"/>
    <col min="8966" max="8966" width="14.7265625" style="1" bestFit="1" customWidth="1"/>
    <col min="8967" max="9215" width="8.7265625" style="1"/>
    <col min="9216" max="9216" width="28.81640625" style="1" customWidth="1"/>
    <col min="9217" max="9217" width="24.7265625" style="1" customWidth="1"/>
    <col min="9218" max="9218" width="22.7265625" style="1" customWidth="1"/>
    <col min="9219" max="9219" width="8.7265625" style="1"/>
    <col min="9220" max="9220" width="17.453125" style="1" customWidth="1"/>
    <col min="9221" max="9221" width="8.7265625" style="1"/>
    <col min="9222" max="9222" width="14.7265625" style="1" bestFit="1" customWidth="1"/>
    <col min="9223" max="9471" width="8.7265625" style="1"/>
    <col min="9472" max="9472" width="28.81640625" style="1" customWidth="1"/>
    <col min="9473" max="9473" width="24.7265625" style="1" customWidth="1"/>
    <col min="9474" max="9474" width="22.7265625" style="1" customWidth="1"/>
    <col min="9475" max="9475" width="8.7265625" style="1"/>
    <col min="9476" max="9476" width="17.453125" style="1" customWidth="1"/>
    <col min="9477" max="9477" width="8.7265625" style="1"/>
    <col min="9478" max="9478" width="14.7265625" style="1" bestFit="1" customWidth="1"/>
    <col min="9479" max="9727" width="8.7265625" style="1"/>
    <col min="9728" max="9728" width="28.81640625" style="1" customWidth="1"/>
    <col min="9729" max="9729" width="24.7265625" style="1" customWidth="1"/>
    <col min="9730" max="9730" width="22.7265625" style="1" customWidth="1"/>
    <col min="9731" max="9731" width="8.7265625" style="1"/>
    <col min="9732" max="9732" width="17.453125" style="1" customWidth="1"/>
    <col min="9733" max="9733" width="8.7265625" style="1"/>
    <col min="9734" max="9734" width="14.7265625" style="1" bestFit="1" customWidth="1"/>
    <col min="9735" max="9983" width="8.7265625" style="1"/>
    <col min="9984" max="9984" width="28.81640625" style="1" customWidth="1"/>
    <col min="9985" max="9985" width="24.7265625" style="1" customWidth="1"/>
    <col min="9986" max="9986" width="22.7265625" style="1" customWidth="1"/>
    <col min="9987" max="9987" width="8.7265625" style="1"/>
    <col min="9988" max="9988" width="17.453125" style="1" customWidth="1"/>
    <col min="9989" max="9989" width="8.7265625" style="1"/>
    <col min="9990" max="9990" width="14.7265625" style="1" bestFit="1" customWidth="1"/>
    <col min="9991" max="10239" width="8.7265625" style="1"/>
    <col min="10240" max="10240" width="28.81640625" style="1" customWidth="1"/>
    <col min="10241" max="10241" width="24.7265625" style="1" customWidth="1"/>
    <col min="10242" max="10242" width="22.7265625" style="1" customWidth="1"/>
    <col min="10243" max="10243" width="8.7265625" style="1"/>
    <col min="10244" max="10244" width="17.453125" style="1" customWidth="1"/>
    <col min="10245" max="10245" width="8.7265625" style="1"/>
    <col min="10246" max="10246" width="14.7265625" style="1" bestFit="1" customWidth="1"/>
    <col min="10247" max="10495" width="8.7265625" style="1"/>
    <col min="10496" max="10496" width="28.81640625" style="1" customWidth="1"/>
    <col min="10497" max="10497" width="24.7265625" style="1" customWidth="1"/>
    <col min="10498" max="10498" width="22.7265625" style="1" customWidth="1"/>
    <col min="10499" max="10499" width="8.7265625" style="1"/>
    <col min="10500" max="10500" width="17.453125" style="1" customWidth="1"/>
    <col min="10501" max="10501" width="8.7265625" style="1"/>
    <col min="10502" max="10502" width="14.7265625" style="1" bestFit="1" customWidth="1"/>
    <col min="10503" max="10751" width="8.7265625" style="1"/>
    <col min="10752" max="10752" width="28.81640625" style="1" customWidth="1"/>
    <col min="10753" max="10753" width="24.7265625" style="1" customWidth="1"/>
    <col min="10754" max="10754" width="22.7265625" style="1" customWidth="1"/>
    <col min="10755" max="10755" width="8.7265625" style="1"/>
    <col min="10756" max="10756" width="17.453125" style="1" customWidth="1"/>
    <col min="10757" max="10757" width="8.7265625" style="1"/>
    <col min="10758" max="10758" width="14.7265625" style="1" bestFit="1" customWidth="1"/>
    <col min="10759" max="11007" width="8.7265625" style="1"/>
    <col min="11008" max="11008" width="28.81640625" style="1" customWidth="1"/>
    <col min="11009" max="11009" width="24.7265625" style="1" customWidth="1"/>
    <col min="11010" max="11010" width="22.7265625" style="1" customWidth="1"/>
    <col min="11011" max="11011" width="8.7265625" style="1"/>
    <col min="11012" max="11012" width="17.453125" style="1" customWidth="1"/>
    <col min="11013" max="11013" width="8.7265625" style="1"/>
    <col min="11014" max="11014" width="14.7265625" style="1" bestFit="1" customWidth="1"/>
    <col min="11015" max="11263" width="8.7265625" style="1"/>
    <col min="11264" max="11264" width="28.81640625" style="1" customWidth="1"/>
    <col min="11265" max="11265" width="24.7265625" style="1" customWidth="1"/>
    <col min="11266" max="11266" width="22.7265625" style="1" customWidth="1"/>
    <col min="11267" max="11267" width="8.7265625" style="1"/>
    <col min="11268" max="11268" width="17.453125" style="1" customWidth="1"/>
    <col min="11269" max="11269" width="8.7265625" style="1"/>
    <col min="11270" max="11270" width="14.7265625" style="1" bestFit="1" customWidth="1"/>
    <col min="11271" max="11519" width="8.7265625" style="1"/>
    <col min="11520" max="11520" width="28.81640625" style="1" customWidth="1"/>
    <col min="11521" max="11521" width="24.7265625" style="1" customWidth="1"/>
    <col min="11522" max="11522" width="22.7265625" style="1" customWidth="1"/>
    <col min="11523" max="11523" width="8.7265625" style="1"/>
    <col min="11524" max="11524" width="17.453125" style="1" customWidth="1"/>
    <col min="11525" max="11525" width="8.7265625" style="1"/>
    <col min="11526" max="11526" width="14.7265625" style="1" bestFit="1" customWidth="1"/>
    <col min="11527" max="11775" width="8.7265625" style="1"/>
    <col min="11776" max="11776" width="28.81640625" style="1" customWidth="1"/>
    <col min="11777" max="11777" width="24.7265625" style="1" customWidth="1"/>
    <col min="11778" max="11778" width="22.7265625" style="1" customWidth="1"/>
    <col min="11779" max="11779" width="8.7265625" style="1"/>
    <col min="11780" max="11780" width="17.453125" style="1" customWidth="1"/>
    <col min="11781" max="11781" width="8.7265625" style="1"/>
    <col min="11782" max="11782" width="14.7265625" style="1" bestFit="1" customWidth="1"/>
    <col min="11783" max="12031" width="8.7265625" style="1"/>
    <col min="12032" max="12032" width="28.81640625" style="1" customWidth="1"/>
    <col min="12033" max="12033" width="24.7265625" style="1" customWidth="1"/>
    <col min="12034" max="12034" width="22.7265625" style="1" customWidth="1"/>
    <col min="12035" max="12035" width="8.7265625" style="1"/>
    <col min="12036" max="12036" width="17.453125" style="1" customWidth="1"/>
    <col min="12037" max="12037" width="8.7265625" style="1"/>
    <col min="12038" max="12038" width="14.7265625" style="1" bestFit="1" customWidth="1"/>
    <col min="12039" max="12287" width="8.7265625" style="1"/>
    <col min="12288" max="12288" width="28.81640625" style="1" customWidth="1"/>
    <col min="12289" max="12289" width="24.7265625" style="1" customWidth="1"/>
    <col min="12290" max="12290" width="22.7265625" style="1" customWidth="1"/>
    <col min="12291" max="12291" width="8.7265625" style="1"/>
    <col min="12292" max="12292" width="17.453125" style="1" customWidth="1"/>
    <col min="12293" max="12293" width="8.7265625" style="1"/>
    <col min="12294" max="12294" width="14.7265625" style="1" bestFit="1" customWidth="1"/>
    <col min="12295" max="12543" width="8.7265625" style="1"/>
    <col min="12544" max="12544" width="28.81640625" style="1" customWidth="1"/>
    <col min="12545" max="12545" width="24.7265625" style="1" customWidth="1"/>
    <col min="12546" max="12546" width="22.7265625" style="1" customWidth="1"/>
    <col min="12547" max="12547" width="8.7265625" style="1"/>
    <col min="12548" max="12548" width="17.453125" style="1" customWidth="1"/>
    <col min="12549" max="12549" width="8.7265625" style="1"/>
    <col min="12550" max="12550" width="14.7265625" style="1" bestFit="1" customWidth="1"/>
    <col min="12551" max="12799" width="8.7265625" style="1"/>
    <col min="12800" max="12800" width="28.81640625" style="1" customWidth="1"/>
    <col min="12801" max="12801" width="24.7265625" style="1" customWidth="1"/>
    <col min="12802" max="12802" width="22.7265625" style="1" customWidth="1"/>
    <col min="12803" max="12803" width="8.7265625" style="1"/>
    <col min="12804" max="12804" width="17.453125" style="1" customWidth="1"/>
    <col min="12805" max="12805" width="8.7265625" style="1"/>
    <col min="12806" max="12806" width="14.7265625" style="1" bestFit="1" customWidth="1"/>
    <col min="12807" max="13055" width="8.7265625" style="1"/>
    <col min="13056" max="13056" width="28.81640625" style="1" customWidth="1"/>
    <col min="13057" max="13057" width="24.7265625" style="1" customWidth="1"/>
    <col min="13058" max="13058" width="22.7265625" style="1" customWidth="1"/>
    <col min="13059" max="13059" width="8.7265625" style="1"/>
    <col min="13060" max="13060" width="17.453125" style="1" customWidth="1"/>
    <col min="13061" max="13061" width="8.7265625" style="1"/>
    <col min="13062" max="13062" width="14.7265625" style="1" bestFit="1" customWidth="1"/>
    <col min="13063" max="13311" width="8.7265625" style="1"/>
    <col min="13312" max="13312" width="28.81640625" style="1" customWidth="1"/>
    <col min="13313" max="13313" width="24.7265625" style="1" customWidth="1"/>
    <col min="13314" max="13314" width="22.7265625" style="1" customWidth="1"/>
    <col min="13315" max="13315" width="8.7265625" style="1"/>
    <col min="13316" max="13316" width="17.453125" style="1" customWidth="1"/>
    <col min="13317" max="13317" width="8.7265625" style="1"/>
    <col min="13318" max="13318" width="14.7265625" style="1" bestFit="1" customWidth="1"/>
    <col min="13319" max="13567" width="8.7265625" style="1"/>
    <col min="13568" max="13568" width="28.81640625" style="1" customWidth="1"/>
    <col min="13569" max="13569" width="24.7265625" style="1" customWidth="1"/>
    <col min="13570" max="13570" width="22.7265625" style="1" customWidth="1"/>
    <col min="13571" max="13571" width="8.7265625" style="1"/>
    <col min="13572" max="13572" width="17.453125" style="1" customWidth="1"/>
    <col min="13573" max="13573" width="8.7265625" style="1"/>
    <col min="13574" max="13574" width="14.7265625" style="1" bestFit="1" customWidth="1"/>
    <col min="13575" max="13823" width="8.7265625" style="1"/>
    <col min="13824" max="13824" width="28.81640625" style="1" customWidth="1"/>
    <col min="13825" max="13825" width="24.7265625" style="1" customWidth="1"/>
    <col min="13826" max="13826" width="22.7265625" style="1" customWidth="1"/>
    <col min="13827" max="13827" width="8.7265625" style="1"/>
    <col min="13828" max="13828" width="17.453125" style="1" customWidth="1"/>
    <col min="13829" max="13829" width="8.7265625" style="1"/>
    <col min="13830" max="13830" width="14.7265625" style="1" bestFit="1" customWidth="1"/>
    <col min="13831" max="14079" width="8.7265625" style="1"/>
    <col min="14080" max="14080" width="28.81640625" style="1" customWidth="1"/>
    <col min="14081" max="14081" width="24.7265625" style="1" customWidth="1"/>
    <col min="14082" max="14082" width="22.7265625" style="1" customWidth="1"/>
    <col min="14083" max="14083" width="8.7265625" style="1"/>
    <col min="14084" max="14084" width="17.453125" style="1" customWidth="1"/>
    <col min="14085" max="14085" width="8.7265625" style="1"/>
    <col min="14086" max="14086" width="14.7265625" style="1" bestFit="1" customWidth="1"/>
    <col min="14087" max="14335" width="8.7265625" style="1"/>
    <col min="14336" max="14336" width="28.81640625" style="1" customWidth="1"/>
    <col min="14337" max="14337" width="24.7265625" style="1" customWidth="1"/>
    <col min="14338" max="14338" width="22.7265625" style="1" customWidth="1"/>
    <col min="14339" max="14339" width="8.7265625" style="1"/>
    <col min="14340" max="14340" width="17.453125" style="1" customWidth="1"/>
    <col min="14341" max="14341" width="8.7265625" style="1"/>
    <col min="14342" max="14342" width="14.7265625" style="1" bestFit="1" customWidth="1"/>
    <col min="14343" max="14591" width="8.7265625" style="1"/>
    <col min="14592" max="14592" width="28.81640625" style="1" customWidth="1"/>
    <col min="14593" max="14593" width="24.7265625" style="1" customWidth="1"/>
    <col min="14594" max="14594" width="22.7265625" style="1" customWidth="1"/>
    <col min="14595" max="14595" width="8.7265625" style="1"/>
    <col min="14596" max="14596" width="17.453125" style="1" customWidth="1"/>
    <col min="14597" max="14597" width="8.7265625" style="1"/>
    <col min="14598" max="14598" width="14.7265625" style="1" bestFit="1" customWidth="1"/>
    <col min="14599" max="14847" width="8.7265625" style="1"/>
    <col min="14848" max="14848" width="28.81640625" style="1" customWidth="1"/>
    <col min="14849" max="14849" width="24.7265625" style="1" customWidth="1"/>
    <col min="14850" max="14850" width="22.7265625" style="1" customWidth="1"/>
    <col min="14851" max="14851" width="8.7265625" style="1"/>
    <col min="14852" max="14852" width="17.453125" style="1" customWidth="1"/>
    <col min="14853" max="14853" width="8.7265625" style="1"/>
    <col min="14854" max="14854" width="14.7265625" style="1" bestFit="1" customWidth="1"/>
    <col min="14855" max="15103" width="8.7265625" style="1"/>
    <col min="15104" max="15104" width="28.81640625" style="1" customWidth="1"/>
    <col min="15105" max="15105" width="24.7265625" style="1" customWidth="1"/>
    <col min="15106" max="15106" width="22.7265625" style="1" customWidth="1"/>
    <col min="15107" max="15107" width="8.7265625" style="1"/>
    <col min="15108" max="15108" width="17.453125" style="1" customWidth="1"/>
    <col min="15109" max="15109" width="8.7265625" style="1"/>
    <col min="15110" max="15110" width="14.7265625" style="1" bestFit="1" customWidth="1"/>
    <col min="15111" max="15359" width="8.7265625" style="1"/>
    <col min="15360" max="15360" width="28.81640625" style="1" customWidth="1"/>
    <col min="15361" max="15361" width="24.7265625" style="1" customWidth="1"/>
    <col min="15362" max="15362" width="22.7265625" style="1" customWidth="1"/>
    <col min="15363" max="15363" width="8.7265625" style="1"/>
    <col min="15364" max="15364" width="17.453125" style="1" customWidth="1"/>
    <col min="15365" max="15365" width="8.7265625" style="1"/>
    <col min="15366" max="15366" width="14.7265625" style="1" bestFit="1" customWidth="1"/>
    <col min="15367" max="15615" width="8.7265625" style="1"/>
    <col min="15616" max="15616" width="28.81640625" style="1" customWidth="1"/>
    <col min="15617" max="15617" width="24.7265625" style="1" customWidth="1"/>
    <col min="15618" max="15618" width="22.7265625" style="1" customWidth="1"/>
    <col min="15619" max="15619" width="8.7265625" style="1"/>
    <col min="15620" max="15620" width="17.453125" style="1" customWidth="1"/>
    <col min="15621" max="15621" width="8.7265625" style="1"/>
    <col min="15622" max="15622" width="14.7265625" style="1" bestFit="1" customWidth="1"/>
    <col min="15623" max="15871" width="8.7265625" style="1"/>
    <col min="15872" max="15872" width="28.81640625" style="1" customWidth="1"/>
    <col min="15873" max="15873" width="24.7265625" style="1" customWidth="1"/>
    <col min="15874" max="15874" width="22.7265625" style="1" customWidth="1"/>
    <col min="15875" max="15875" width="8.7265625" style="1"/>
    <col min="15876" max="15876" width="17.453125" style="1" customWidth="1"/>
    <col min="15877" max="15877" width="8.7265625" style="1"/>
    <col min="15878" max="15878" width="14.7265625" style="1" bestFit="1" customWidth="1"/>
    <col min="15879" max="16127" width="8.7265625" style="1"/>
    <col min="16128" max="16128" width="28.81640625" style="1" customWidth="1"/>
    <col min="16129" max="16129" width="24.7265625" style="1" customWidth="1"/>
    <col min="16130" max="16130" width="22.7265625" style="1" customWidth="1"/>
    <col min="16131" max="16131" width="8.7265625" style="1"/>
    <col min="16132" max="16132" width="17.453125" style="1" customWidth="1"/>
    <col min="16133" max="16133" width="8.7265625" style="1"/>
    <col min="16134" max="16134" width="14.7265625" style="1" bestFit="1" customWidth="1"/>
    <col min="16135" max="16384" width="8.7265625" style="1"/>
  </cols>
  <sheetData>
    <row r="1" spans="1:15" ht="12.75" customHeight="1" x14ac:dyDescent="0.25">
      <c r="C1" s="1"/>
      <c r="D1" s="120"/>
      <c r="E1" s="3"/>
      <c r="F1" s="1"/>
      <c r="G1" s="1"/>
      <c r="H1" s="3"/>
      <c r="I1" s="3"/>
      <c r="J1" s="1"/>
      <c r="K1" s="1"/>
      <c r="L1" s="3"/>
      <c r="M1" s="3"/>
      <c r="N1" s="1"/>
    </row>
    <row r="2" spans="1:15" ht="12.75" customHeight="1" x14ac:dyDescent="0.35">
      <c r="B2" s="78" t="s">
        <v>25</v>
      </c>
      <c r="C2" s="1"/>
      <c r="D2" s="120"/>
      <c r="E2" s="3"/>
      <c r="F2" s="1"/>
      <c r="G2" s="1"/>
      <c r="H2" s="3"/>
      <c r="I2" s="3"/>
      <c r="J2" s="1"/>
      <c r="K2" s="1"/>
      <c r="L2" s="3"/>
      <c r="M2" s="3"/>
      <c r="N2" s="1"/>
    </row>
    <row r="3" spans="1:15" ht="12.75" customHeight="1" x14ac:dyDescent="0.25">
      <c r="C3" s="1"/>
      <c r="D3" s="120"/>
      <c r="E3" s="3"/>
      <c r="F3" s="1"/>
      <c r="G3" s="1"/>
      <c r="H3" s="3"/>
      <c r="I3" s="3"/>
      <c r="J3" s="1"/>
      <c r="K3" s="1"/>
      <c r="L3" s="3"/>
      <c r="M3" s="3"/>
      <c r="N3" s="1"/>
    </row>
    <row r="4" spans="1:15" ht="15" customHeight="1" x14ac:dyDescent="0.3">
      <c r="B4" s="481" t="s">
        <v>73</v>
      </c>
      <c r="C4" s="481"/>
      <c r="D4" s="481"/>
      <c r="E4" s="481"/>
      <c r="F4" s="481"/>
      <c r="G4" s="481"/>
      <c r="H4" s="481"/>
      <c r="I4" s="481"/>
      <c r="J4" s="481"/>
      <c r="K4" s="481"/>
      <c r="L4" s="481"/>
      <c r="M4" s="481"/>
      <c r="N4" s="481"/>
    </row>
    <row r="5" spans="1:15" ht="15" customHeight="1" x14ac:dyDescent="0.25">
      <c r="B5" s="123"/>
      <c r="C5" s="124"/>
      <c r="D5" s="123"/>
      <c r="E5" s="123"/>
      <c r="F5" s="124"/>
      <c r="G5" s="125"/>
      <c r="H5" s="125"/>
      <c r="I5" s="124"/>
      <c r="J5" s="125"/>
      <c r="K5" s="125"/>
      <c r="L5" s="124"/>
      <c r="M5" s="125"/>
      <c r="N5" s="172"/>
    </row>
    <row r="6" spans="1:15" ht="15" customHeight="1" x14ac:dyDescent="0.3">
      <c r="B6" s="123"/>
      <c r="C6" s="124"/>
      <c r="D6" s="476" t="s">
        <v>4</v>
      </c>
      <c r="E6" s="476"/>
      <c r="F6" s="173"/>
      <c r="G6" s="490" t="s">
        <v>5</v>
      </c>
      <c r="H6" s="490"/>
      <c r="I6" s="173"/>
      <c r="J6" s="490" t="s">
        <v>26</v>
      </c>
      <c r="K6" s="490"/>
      <c r="L6" s="173"/>
      <c r="M6" s="490" t="s">
        <v>3</v>
      </c>
      <c r="N6" s="490"/>
    </row>
    <row r="7" spans="1:15" ht="15" customHeight="1" x14ac:dyDescent="0.25">
      <c r="B7" s="174"/>
      <c r="C7" s="128"/>
      <c r="D7" s="475" t="s">
        <v>239</v>
      </c>
      <c r="E7" s="475"/>
      <c r="F7" s="3"/>
      <c r="G7" s="475" t="s">
        <v>247</v>
      </c>
      <c r="H7" s="475"/>
      <c r="I7" s="3"/>
      <c r="J7" s="475" t="s">
        <v>206</v>
      </c>
      <c r="K7" s="475"/>
      <c r="L7" s="3"/>
      <c r="M7" s="475" t="s">
        <v>248</v>
      </c>
      <c r="N7" s="475"/>
    </row>
    <row r="8" spans="1:15" ht="22.5" customHeight="1" thickBot="1" x14ac:dyDescent="0.35">
      <c r="B8" s="175"/>
      <c r="C8" s="131"/>
      <c r="D8" s="10" t="s">
        <v>24</v>
      </c>
      <c r="E8" s="10" t="s">
        <v>2</v>
      </c>
      <c r="F8" s="131"/>
      <c r="G8" s="54" t="s">
        <v>24</v>
      </c>
      <c r="H8" s="54" t="s">
        <v>2</v>
      </c>
      <c r="I8" s="131"/>
      <c r="J8" s="54" t="s">
        <v>24</v>
      </c>
      <c r="K8" s="54" t="s">
        <v>2</v>
      </c>
      <c r="L8" s="131"/>
      <c r="M8" s="54" t="s">
        <v>24</v>
      </c>
      <c r="N8" s="54" t="s">
        <v>2</v>
      </c>
    </row>
    <row r="9" spans="1:15" s="177" customFormat="1" ht="10" customHeight="1" x14ac:dyDescent="0.35">
      <c r="A9" s="158"/>
      <c r="B9" s="131"/>
      <c r="C9" s="131"/>
      <c r="D9" s="176"/>
      <c r="E9" s="176"/>
      <c r="F9" s="131"/>
      <c r="G9" s="176"/>
      <c r="H9" s="176"/>
      <c r="I9" s="131"/>
      <c r="J9" s="176"/>
      <c r="K9" s="176"/>
      <c r="L9" s="131"/>
      <c r="M9" s="176"/>
      <c r="N9" s="176"/>
    </row>
    <row r="10" spans="1:15" ht="15" customHeight="1" x14ac:dyDescent="0.25">
      <c r="A10" s="178"/>
      <c r="B10" s="179" t="s">
        <v>91</v>
      </c>
      <c r="C10" s="180"/>
      <c r="D10" s="181">
        <f>SUM(D11:D12)</f>
        <v>2764</v>
      </c>
      <c r="E10" s="182">
        <f>D10/$D$10</f>
        <v>1</v>
      </c>
      <c r="F10" s="180"/>
      <c r="G10" s="183">
        <f>SUM(G11:G12)</f>
        <v>9519</v>
      </c>
      <c r="H10" s="182">
        <f>G10/$G$10</f>
        <v>1</v>
      </c>
      <c r="I10" s="180"/>
      <c r="J10" s="184">
        <f>SUM(J11:J12)</f>
        <v>200</v>
      </c>
      <c r="K10" s="182">
        <f>J10/$J$10</f>
        <v>1</v>
      </c>
      <c r="L10" s="180"/>
      <c r="M10" s="181">
        <f>SUM(M11:M12)</f>
        <v>12483</v>
      </c>
      <c r="N10" s="182">
        <f>M10/$M$10</f>
        <v>1</v>
      </c>
    </row>
    <row r="11" spans="1:15" ht="15" customHeight="1" x14ac:dyDescent="0.25">
      <c r="A11" s="178"/>
      <c r="B11" s="185" t="s">
        <v>138</v>
      </c>
      <c r="C11" s="180"/>
      <c r="D11" s="186">
        <v>2505</v>
      </c>
      <c r="E11" s="140">
        <f>D11/D10</f>
        <v>0.90629522431259046</v>
      </c>
      <c r="F11" s="187"/>
      <c r="G11" s="141">
        <v>9268</v>
      </c>
      <c r="H11" s="140">
        <f>G11/G10</f>
        <v>0.97363168400042022</v>
      </c>
      <c r="I11" s="187"/>
      <c r="J11" s="139">
        <v>170</v>
      </c>
      <c r="K11" s="140">
        <f>J11/J10</f>
        <v>0.85</v>
      </c>
      <c r="L11" s="187"/>
      <c r="M11" s="186">
        <f>SUM(D11,G11,J11)</f>
        <v>11943</v>
      </c>
      <c r="N11" s="140">
        <f>M11/M10</f>
        <v>0.95674116798846431</v>
      </c>
      <c r="O11" s="122"/>
    </row>
    <row r="12" spans="1:15" ht="15" customHeight="1" thickBot="1" x14ac:dyDescent="0.3">
      <c r="A12" s="178"/>
      <c r="B12" s="188" t="s">
        <v>139</v>
      </c>
      <c r="C12" s="180"/>
      <c r="D12" s="189">
        <v>259</v>
      </c>
      <c r="E12" s="190">
        <f>D12/D10</f>
        <v>9.370477568740955E-2</v>
      </c>
      <c r="F12" s="180"/>
      <c r="G12" s="191">
        <v>251</v>
      </c>
      <c r="H12" s="190">
        <f>G12/G10</f>
        <v>2.6368315999579787E-2</v>
      </c>
      <c r="I12" s="180"/>
      <c r="J12" s="192">
        <v>30</v>
      </c>
      <c r="K12" s="190">
        <f>J12/J10</f>
        <v>0.15</v>
      </c>
      <c r="L12" s="180"/>
      <c r="M12" s="189">
        <f>SUM(D12,G12,J12)</f>
        <v>540</v>
      </c>
      <c r="N12" s="190">
        <f>M12/M10</f>
        <v>4.3258832011535686E-2</v>
      </c>
      <c r="O12" s="122"/>
    </row>
    <row r="13" spans="1:15" ht="12" customHeight="1" thickTop="1" x14ac:dyDescent="0.25">
      <c r="C13" s="1"/>
      <c r="D13" s="120"/>
      <c r="E13" s="155"/>
      <c r="F13" s="156"/>
      <c r="G13" s="156"/>
      <c r="H13" s="155"/>
      <c r="I13" s="155"/>
      <c r="J13" s="156"/>
      <c r="K13" s="156"/>
      <c r="L13" s="79"/>
      <c r="M13" s="79"/>
      <c r="N13" s="1"/>
    </row>
    <row r="14" spans="1:15" ht="12" customHeight="1" x14ac:dyDescent="0.25">
      <c r="B14" s="471" t="s">
        <v>203</v>
      </c>
      <c r="C14" s="471"/>
      <c r="D14" s="471"/>
      <c r="E14" s="471"/>
      <c r="F14" s="471"/>
      <c r="G14" s="471"/>
      <c r="H14" s="471"/>
      <c r="I14" s="471"/>
      <c r="J14" s="471"/>
      <c r="K14" s="471"/>
      <c r="L14" s="471"/>
      <c r="M14" s="471"/>
      <c r="N14" s="1"/>
    </row>
    <row r="15" spans="1:15" ht="12" customHeight="1" x14ac:dyDescent="0.25">
      <c r="B15" s="157" t="s">
        <v>46</v>
      </c>
      <c r="C15" s="1"/>
      <c r="D15" s="120"/>
      <c r="E15" s="157"/>
      <c r="F15" s="157"/>
      <c r="G15" s="158"/>
      <c r="H15" s="157"/>
      <c r="I15" s="157"/>
      <c r="J15" s="157"/>
      <c r="K15" s="158"/>
      <c r="L15" s="107"/>
      <c r="M15" s="107"/>
      <c r="N15" s="1"/>
    </row>
    <row r="16" spans="1:15" ht="12" customHeight="1" x14ac:dyDescent="0.25">
      <c r="B16" s="159" t="s">
        <v>47</v>
      </c>
      <c r="C16" s="1"/>
      <c r="D16" s="120"/>
      <c r="E16" s="159"/>
      <c r="F16" s="159"/>
      <c r="G16" s="158"/>
      <c r="H16" s="159"/>
      <c r="I16" s="159"/>
      <c r="J16" s="159"/>
      <c r="K16" s="158"/>
      <c r="L16" s="107"/>
      <c r="M16" s="107"/>
      <c r="N16" s="1"/>
    </row>
    <row r="17" spans="1:14" ht="12" customHeight="1" x14ac:dyDescent="0.25">
      <c r="B17" s="107"/>
      <c r="C17" s="1"/>
      <c r="D17" s="120"/>
      <c r="E17" s="107"/>
      <c r="F17" s="107"/>
      <c r="G17" s="107"/>
      <c r="H17" s="107"/>
      <c r="I17" s="107"/>
      <c r="J17" s="107"/>
      <c r="K17" s="107"/>
      <c r="L17" s="107"/>
      <c r="M17" s="107"/>
      <c r="N17" s="1"/>
    </row>
    <row r="18" spans="1:14" ht="12" customHeight="1" x14ac:dyDescent="0.25">
      <c r="B18" s="473" t="s">
        <v>335</v>
      </c>
      <c r="C18" s="473"/>
      <c r="D18" s="473"/>
      <c r="E18" s="473"/>
      <c r="F18" s="473"/>
      <c r="G18" s="473"/>
      <c r="H18" s="473"/>
      <c r="I18" s="473"/>
      <c r="J18" s="473"/>
      <c r="K18" s="473"/>
      <c r="L18" s="473"/>
      <c r="M18" s="473"/>
      <c r="N18" s="1"/>
    </row>
    <row r="19" spans="1:14" ht="12.5" x14ac:dyDescent="0.25">
      <c r="C19" s="1"/>
      <c r="E19" s="158"/>
      <c r="F19" s="1"/>
      <c r="G19" s="1"/>
      <c r="H19" s="1"/>
      <c r="I19" s="1"/>
      <c r="J19" s="1"/>
      <c r="K19" s="1"/>
      <c r="L19" s="1"/>
      <c r="M19" s="1"/>
      <c r="N19" s="1"/>
    </row>
    <row r="20" spans="1:14" ht="12" customHeight="1" x14ac:dyDescent="0.25">
      <c r="C20" s="1"/>
      <c r="E20" s="158"/>
      <c r="F20" s="1"/>
      <c r="G20" s="1"/>
      <c r="H20" s="1"/>
      <c r="I20" s="1"/>
      <c r="J20" s="1"/>
      <c r="K20" s="1"/>
      <c r="L20" s="1"/>
      <c r="M20" s="1"/>
      <c r="N20" s="1"/>
    </row>
    <row r="21" spans="1:14" ht="15" customHeight="1" x14ac:dyDescent="0.3">
      <c r="B21" s="481" t="s">
        <v>98</v>
      </c>
      <c r="C21" s="481"/>
      <c r="D21" s="481"/>
      <c r="E21" s="481"/>
      <c r="F21" s="481"/>
      <c r="G21" s="481"/>
      <c r="H21" s="481"/>
      <c r="I21" s="481"/>
      <c r="J21" s="481"/>
      <c r="K21" s="481"/>
      <c r="L21" s="481"/>
      <c r="M21" s="481"/>
      <c r="N21" s="481"/>
    </row>
    <row r="22" spans="1:14" ht="12.75" customHeight="1" x14ac:dyDescent="0.25">
      <c r="B22" s="123"/>
      <c r="C22" s="124"/>
      <c r="D22" s="123"/>
      <c r="E22" s="123"/>
      <c r="F22" s="124"/>
      <c r="G22" s="125"/>
      <c r="H22" s="125"/>
      <c r="I22" s="124"/>
      <c r="J22" s="125"/>
      <c r="K22" s="125"/>
      <c r="L22" s="124"/>
      <c r="M22" s="125"/>
      <c r="N22" s="172"/>
    </row>
    <row r="23" spans="1:14" ht="15" customHeight="1" x14ac:dyDescent="0.3">
      <c r="B23" s="123"/>
      <c r="C23" s="124"/>
      <c r="D23" s="476" t="s">
        <v>4</v>
      </c>
      <c r="E23" s="476"/>
      <c r="F23" s="173"/>
      <c r="G23" s="490" t="s">
        <v>5</v>
      </c>
      <c r="H23" s="490"/>
      <c r="I23" s="173"/>
      <c r="J23" s="490" t="s">
        <v>26</v>
      </c>
      <c r="K23" s="490"/>
      <c r="L23" s="173"/>
      <c r="M23" s="490" t="s">
        <v>3</v>
      </c>
      <c r="N23" s="490"/>
    </row>
    <row r="24" spans="1:14" ht="15" customHeight="1" x14ac:dyDescent="0.25">
      <c r="B24" s="174"/>
      <c r="C24" s="128"/>
      <c r="D24" s="475" t="s">
        <v>204</v>
      </c>
      <c r="E24" s="475"/>
      <c r="F24" s="3"/>
      <c r="G24" s="475" t="s">
        <v>247</v>
      </c>
      <c r="H24" s="475"/>
      <c r="I24" s="3"/>
      <c r="J24" s="475" t="s">
        <v>206</v>
      </c>
      <c r="K24" s="475"/>
      <c r="L24" s="3"/>
      <c r="M24" s="475" t="s">
        <v>249</v>
      </c>
      <c r="N24" s="475"/>
    </row>
    <row r="25" spans="1:14" ht="22.5" customHeight="1" thickBot="1" x14ac:dyDescent="0.35">
      <c r="B25" s="193"/>
      <c r="C25" s="131"/>
      <c r="D25" s="10" t="s">
        <v>24</v>
      </c>
      <c r="E25" s="10" t="s">
        <v>2</v>
      </c>
      <c r="F25" s="131"/>
      <c r="G25" s="54" t="s">
        <v>24</v>
      </c>
      <c r="H25" s="54" t="s">
        <v>2</v>
      </c>
      <c r="I25" s="131"/>
      <c r="J25" s="54" t="s">
        <v>24</v>
      </c>
      <c r="K25" s="54" t="s">
        <v>2</v>
      </c>
      <c r="L25" s="131"/>
      <c r="M25" s="54" t="s">
        <v>24</v>
      </c>
      <c r="N25" s="54" t="s">
        <v>2</v>
      </c>
    </row>
    <row r="26" spans="1:14" s="177" customFormat="1" ht="10" customHeight="1" x14ac:dyDescent="0.35">
      <c r="A26" s="158"/>
      <c r="B26" s="131"/>
      <c r="C26" s="131"/>
      <c r="D26" s="176"/>
      <c r="E26" s="176"/>
      <c r="F26" s="131"/>
      <c r="G26" s="176"/>
      <c r="H26" s="176"/>
      <c r="I26" s="131"/>
      <c r="J26" s="176"/>
      <c r="K26" s="176"/>
      <c r="L26" s="131"/>
      <c r="M26" s="176"/>
      <c r="N26" s="176"/>
    </row>
    <row r="27" spans="1:14" s="122" customFormat="1" ht="15" customHeight="1" x14ac:dyDescent="0.25">
      <c r="A27" s="194"/>
      <c r="B27" s="179" t="s">
        <v>48</v>
      </c>
      <c r="C27" s="195"/>
      <c r="D27" s="181">
        <f>SUM(D28:D29)</f>
        <v>507</v>
      </c>
      <c r="E27" s="182">
        <f>D27/$D$27</f>
        <v>1</v>
      </c>
      <c r="F27" s="195"/>
      <c r="G27" s="183">
        <f>SUM(G28:G29)</f>
        <v>2833</v>
      </c>
      <c r="H27" s="182">
        <f>G27/$G$27</f>
        <v>1</v>
      </c>
      <c r="I27" s="195"/>
      <c r="J27" s="184">
        <f>SUM(J28:J29)</f>
        <v>69</v>
      </c>
      <c r="K27" s="182">
        <f>J27/$J$27</f>
        <v>1</v>
      </c>
      <c r="L27" s="195"/>
      <c r="M27" s="181">
        <f>SUM(M28:M29)</f>
        <v>3409</v>
      </c>
      <c r="N27" s="182">
        <f>M27/$M$27</f>
        <v>1</v>
      </c>
    </row>
    <row r="28" spans="1:14" ht="15" customHeight="1" x14ac:dyDescent="0.25">
      <c r="A28" s="178"/>
      <c r="B28" s="196" t="s">
        <v>138</v>
      </c>
      <c r="C28" s="180"/>
      <c r="D28" s="186">
        <v>262</v>
      </c>
      <c r="E28" s="140">
        <f>D28/D27</f>
        <v>0.5167652859960552</v>
      </c>
      <c r="F28" s="187"/>
      <c r="G28" s="141">
        <v>1047</v>
      </c>
      <c r="H28" s="140">
        <f>G28/G27</f>
        <v>0.3695728909283445</v>
      </c>
      <c r="I28" s="187"/>
      <c r="J28" s="139">
        <v>45</v>
      </c>
      <c r="K28" s="140">
        <f>J28/J27</f>
        <v>0.65217391304347827</v>
      </c>
      <c r="L28" s="187"/>
      <c r="M28" s="186">
        <f>SUM(D28,G28,J28)</f>
        <v>1354</v>
      </c>
      <c r="N28" s="140">
        <f>M28/M27</f>
        <v>0.39718392490466414</v>
      </c>
    </row>
    <row r="29" spans="1:14" ht="15" customHeight="1" thickBot="1" x14ac:dyDescent="0.3">
      <c r="A29" s="178"/>
      <c r="B29" s="188" t="s">
        <v>139</v>
      </c>
      <c r="C29" s="180"/>
      <c r="D29" s="189">
        <v>245</v>
      </c>
      <c r="E29" s="190">
        <f>D29/D27</f>
        <v>0.4832347140039448</v>
      </c>
      <c r="F29" s="180"/>
      <c r="G29" s="191">
        <v>1786</v>
      </c>
      <c r="H29" s="190">
        <f>G29/G27</f>
        <v>0.63042710907165544</v>
      </c>
      <c r="I29" s="180"/>
      <c r="J29" s="192">
        <v>24</v>
      </c>
      <c r="K29" s="190">
        <f>J29/J27</f>
        <v>0.34782608695652173</v>
      </c>
      <c r="L29" s="180"/>
      <c r="M29" s="189">
        <f>SUM(D29,G29,J29)</f>
        <v>2055</v>
      </c>
      <c r="N29" s="190">
        <f>M29/M27</f>
        <v>0.60281607509533586</v>
      </c>
    </row>
    <row r="30" spans="1:14" ht="12" customHeight="1" thickTop="1" x14ac:dyDescent="0.25">
      <c r="C30" s="1"/>
      <c r="D30" s="120"/>
      <c r="E30" s="155"/>
      <c r="F30" s="156"/>
      <c r="G30" s="156"/>
      <c r="H30" s="155"/>
      <c r="I30" s="155"/>
      <c r="J30" s="156"/>
      <c r="K30" s="156"/>
      <c r="L30" s="79"/>
      <c r="M30" s="79"/>
      <c r="N30" s="1"/>
    </row>
    <row r="31" spans="1:14" ht="12" customHeight="1" x14ac:dyDescent="0.25">
      <c r="B31" s="471" t="s">
        <v>203</v>
      </c>
      <c r="C31" s="471"/>
      <c r="D31" s="471"/>
      <c r="E31" s="471"/>
      <c r="F31" s="471"/>
      <c r="G31" s="471"/>
      <c r="H31" s="471"/>
      <c r="I31" s="471"/>
      <c r="J31" s="471"/>
      <c r="K31" s="471"/>
      <c r="L31" s="471"/>
      <c r="M31" s="471"/>
      <c r="N31" s="1"/>
    </row>
    <row r="32" spans="1:14" ht="12" customHeight="1" x14ac:dyDescent="0.25">
      <c r="B32" s="157" t="s">
        <v>46</v>
      </c>
      <c r="C32" s="1"/>
      <c r="D32" s="120"/>
      <c r="E32" s="157"/>
      <c r="F32" s="157"/>
      <c r="G32" s="158"/>
      <c r="H32" s="157"/>
      <c r="I32" s="157"/>
      <c r="J32" s="157"/>
      <c r="K32" s="158"/>
      <c r="L32" s="107"/>
      <c r="M32" s="107"/>
      <c r="N32" s="1"/>
    </row>
    <row r="33" spans="2:14" ht="12" customHeight="1" x14ac:dyDescent="0.25">
      <c r="B33" s="159" t="s">
        <v>47</v>
      </c>
      <c r="C33" s="1"/>
      <c r="D33" s="120"/>
      <c r="E33" s="159"/>
      <c r="F33" s="159"/>
      <c r="G33" s="158"/>
      <c r="H33" s="159"/>
      <c r="I33" s="159"/>
      <c r="J33" s="159"/>
      <c r="K33" s="158"/>
      <c r="L33" s="107"/>
      <c r="M33" s="107"/>
      <c r="N33" s="1"/>
    </row>
    <row r="34" spans="2:14" ht="12" customHeight="1" x14ac:dyDescent="0.25">
      <c r="B34" s="107"/>
      <c r="C34" s="1"/>
      <c r="D34" s="120"/>
      <c r="E34" s="107"/>
      <c r="F34" s="107"/>
      <c r="G34" s="107"/>
      <c r="H34" s="107"/>
      <c r="I34" s="107"/>
      <c r="J34" s="107"/>
      <c r="K34" s="107"/>
      <c r="L34" s="107"/>
      <c r="M34" s="107"/>
      <c r="N34" s="1"/>
    </row>
    <row r="35" spans="2:14" ht="12" customHeight="1" x14ac:dyDescent="0.25">
      <c r="B35" s="473" t="s">
        <v>335</v>
      </c>
      <c r="C35" s="473"/>
      <c r="D35" s="473"/>
      <c r="E35" s="473"/>
      <c r="F35" s="473"/>
      <c r="G35" s="473"/>
      <c r="H35" s="473"/>
      <c r="I35" s="473"/>
      <c r="J35" s="473"/>
      <c r="K35" s="473"/>
      <c r="L35" s="473"/>
      <c r="M35" s="473"/>
      <c r="N35" s="1"/>
    </row>
    <row r="36" spans="2:14" ht="12.5" x14ac:dyDescent="0.25">
      <c r="C36" s="1"/>
      <c r="E36" s="158"/>
      <c r="F36" s="1"/>
      <c r="G36" s="1"/>
      <c r="H36" s="1"/>
      <c r="I36" s="1"/>
      <c r="J36" s="1"/>
      <c r="K36" s="1"/>
      <c r="L36" s="1"/>
      <c r="M36" s="1"/>
      <c r="N36" s="1"/>
    </row>
    <row r="37" spans="2:14" ht="12.5" x14ac:dyDescent="0.25">
      <c r="C37" s="1"/>
      <c r="E37" s="158"/>
      <c r="F37" s="1"/>
      <c r="G37" s="1"/>
      <c r="H37" s="1"/>
      <c r="I37" s="1"/>
      <c r="J37" s="1"/>
      <c r="K37" s="1"/>
      <c r="L37" s="1"/>
      <c r="M37" s="1"/>
      <c r="N37" s="1"/>
    </row>
    <row r="38" spans="2:14" ht="12.5" x14ac:dyDescent="0.25">
      <c r="C38" s="1"/>
      <c r="E38" s="158"/>
      <c r="F38" s="1"/>
      <c r="G38" s="1"/>
      <c r="H38" s="1"/>
      <c r="I38" s="1"/>
      <c r="J38" s="1"/>
      <c r="K38" s="1"/>
      <c r="L38" s="1"/>
      <c r="M38" s="1"/>
      <c r="N38" s="1"/>
    </row>
    <row r="39" spans="2:14" ht="12.5" x14ac:dyDescent="0.25">
      <c r="C39" s="1"/>
      <c r="E39" s="158"/>
      <c r="F39" s="1"/>
      <c r="G39" s="1"/>
      <c r="H39" s="1"/>
      <c r="I39" s="1"/>
      <c r="J39" s="1"/>
      <c r="K39" s="1"/>
      <c r="L39" s="1"/>
      <c r="M39" s="1"/>
      <c r="N39" s="1"/>
    </row>
    <row r="40" spans="2:14" ht="12.5" x14ac:dyDescent="0.25">
      <c r="C40" s="1"/>
      <c r="E40" s="158"/>
      <c r="F40" s="1"/>
      <c r="G40" s="1"/>
      <c r="H40" s="1"/>
      <c r="I40" s="1"/>
      <c r="J40" s="1"/>
      <c r="K40" s="1"/>
      <c r="L40" s="1"/>
      <c r="M40" s="1"/>
      <c r="N40" s="1"/>
    </row>
    <row r="41" spans="2:14" ht="12" customHeight="1" x14ac:dyDescent="0.25">
      <c r="C41" s="1"/>
      <c r="E41" s="158"/>
      <c r="F41" s="1"/>
      <c r="G41" s="1"/>
      <c r="H41" s="1"/>
      <c r="I41" s="1"/>
      <c r="J41" s="1"/>
      <c r="K41" s="1"/>
      <c r="L41" s="1"/>
      <c r="M41" s="1"/>
      <c r="N41" s="1"/>
    </row>
    <row r="42" spans="2:14" ht="15" customHeight="1" x14ac:dyDescent="0.3">
      <c r="B42" s="491" t="s">
        <v>75</v>
      </c>
      <c r="C42" s="491"/>
      <c r="D42" s="491"/>
      <c r="E42" s="491"/>
      <c r="F42" s="491"/>
      <c r="G42" s="491"/>
      <c r="H42" s="491"/>
      <c r="I42" s="491"/>
      <c r="J42" s="491"/>
      <c r="K42" s="491"/>
      <c r="L42" s="491"/>
      <c r="M42" s="491"/>
      <c r="N42" s="491"/>
    </row>
    <row r="43" spans="2:14" ht="12.75" customHeight="1" x14ac:dyDescent="0.25"/>
    <row r="44" spans="2:14" ht="15" customHeight="1" x14ac:dyDescent="0.3">
      <c r="B44" s="123"/>
      <c r="C44" s="124"/>
      <c r="D44" s="476" t="s">
        <v>4</v>
      </c>
      <c r="E44" s="476"/>
      <c r="F44" s="173"/>
      <c r="G44" s="490" t="s">
        <v>5</v>
      </c>
      <c r="H44" s="490"/>
      <c r="I44" s="173"/>
      <c r="J44" s="490" t="s">
        <v>26</v>
      </c>
      <c r="K44" s="490"/>
      <c r="L44" s="173"/>
      <c r="M44" s="490" t="s">
        <v>3</v>
      </c>
      <c r="N44" s="490"/>
    </row>
    <row r="45" spans="2:14" ht="15" customHeight="1" x14ac:dyDescent="0.25">
      <c r="B45" s="174"/>
      <c r="C45" s="128"/>
      <c r="D45" s="475" t="s">
        <v>250</v>
      </c>
      <c r="E45" s="475"/>
      <c r="F45" s="3"/>
      <c r="G45" s="475" t="s">
        <v>338</v>
      </c>
      <c r="H45" s="475"/>
      <c r="I45" s="3"/>
      <c r="J45" s="475" t="s">
        <v>206</v>
      </c>
      <c r="K45" s="475"/>
      <c r="L45" s="3"/>
      <c r="M45" s="475" t="s">
        <v>249</v>
      </c>
      <c r="N45" s="475"/>
    </row>
    <row r="46" spans="2:14" ht="22.5" customHeight="1" thickBot="1" x14ac:dyDescent="0.35">
      <c r="B46" s="193"/>
      <c r="C46" s="131"/>
      <c r="D46" s="492" t="s">
        <v>92</v>
      </c>
      <c r="E46" s="492"/>
      <c r="F46" s="131"/>
      <c r="G46" s="492" t="s">
        <v>92</v>
      </c>
      <c r="H46" s="492"/>
      <c r="I46" s="131"/>
      <c r="J46" s="492" t="s">
        <v>92</v>
      </c>
      <c r="K46" s="492"/>
      <c r="L46" s="131"/>
      <c r="M46" s="492" t="s">
        <v>92</v>
      </c>
      <c r="N46" s="492"/>
    </row>
    <row r="47" spans="2:14" ht="32.25" customHeight="1" x14ac:dyDescent="0.25">
      <c r="B47" s="197" t="s">
        <v>187</v>
      </c>
      <c r="C47" s="180"/>
      <c r="D47" s="493" t="s">
        <v>337</v>
      </c>
      <c r="E47" s="493"/>
      <c r="F47" s="187"/>
      <c r="G47" s="494" t="s">
        <v>93</v>
      </c>
      <c r="H47" s="494"/>
      <c r="I47" s="187"/>
      <c r="J47" s="495" t="s">
        <v>96</v>
      </c>
      <c r="K47" s="495"/>
      <c r="L47" s="187"/>
      <c r="M47" s="496" t="s">
        <v>93</v>
      </c>
      <c r="N47" s="496"/>
    </row>
    <row r="48" spans="2:14" ht="32.25" customHeight="1" thickBot="1" x14ac:dyDescent="0.3">
      <c r="B48" s="198" t="s">
        <v>94</v>
      </c>
      <c r="C48" s="180"/>
      <c r="D48" s="493" t="s">
        <v>336</v>
      </c>
      <c r="E48" s="493"/>
      <c r="F48" s="187"/>
      <c r="G48" s="497" t="s">
        <v>95</v>
      </c>
      <c r="H48" s="497"/>
      <c r="I48" s="187"/>
      <c r="J48" s="498" t="s">
        <v>95</v>
      </c>
      <c r="K48" s="498"/>
      <c r="L48" s="187"/>
      <c r="M48" s="496" t="s">
        <v>96</v>
      </c>
      <c r="N48" s="496"/>
    </row>
    <row r="49" spans="2:14" ht="12" customHeight="1" thickTop="1" x14ac:dyDescent="0.25">
      <c r="C49" s="1"/>
      <c r="D49" s="120"/>
      <c r="E49" s="155"/>
      <c r="F49" s="156"/>
      <c r="G49" s="156"/>
      <c r="H49" s="155"/>
      <c r="I49" s="155"/>
      <c r="J49" s="156"/>
      <c r="K49" s="156"/>
      <c r="L49" s="79"/>
      <c r="M49" s="79"/>
      <c r="N49" s="1"/>
    </row>
    <row r="50" spans="2:14" ht="12" customHeight="1" x14ac:dyDescent="0.25">
      <c r="B50" s="471" t="s">
        <v>203</v>
      </c>
      <c r="C50" s="471"/>
      <c r="D50" s="471"/>
      <c r="E50" s="471"/>
      <c r="F50" s="471"/>
      <c r="G50" s="471"/>
      <c r="H50" s="471"/>
      <c r="I50" s="471"/>
      <c r="J50" s="471"/>
      <c r="K50" s="471"/>
      <c r="L50" s="471"/>
      <c r="M50" s="471"/>
      <c r="N50" s="1"/>
    </row>
    <row r="51" spans="2:14" ht="12" customHeight="1" x14ac:dyDescent="0.25">
      <c r="B51" s="157" t="s">
        <v>46</v>
      </c>
      <c r="C51" s="1"/>
      <c r="D51" s="120"/>
      <c r="E51" s="157"/>
      <c r="F51" s="157"/>
      <c r="G51" s="158"/>
      <c r="H51" s="157"/>
      <c r="I51" s="157"/>
      <c r="J51" s="157"/>
      <c r="K51" s="158"/>
      <c r="L51" s="107"/>
      <c r="M51" s="107"/>
      <c r="N51" s="1"/>
    </row>
    <row r="52" spans="2:14" ht="12" customHeight="1" x14ac:dyDescent="0.25">
      <c r="B52" s="159" t="s">
        <v>97</v>
      </c>
      <c r="C52" s="1"/>
      <c r="D52" s="120"/>
      <c r="E52" s="159"/>
      <c r="F52" s="159"/>
      <c r="G52" s="158"/>
      <c r="H52" s="159"/>
      <c r="I52" s="159"/>
      <c r="J52" s="159"/>
      <c r="K52" s="158"/>
      <c r="L52" s="107"/>
      <c r="M52" s="107"/>
      <c r="N52" s="1"/>
    </row>
    <row r="53" spans="2:14" ht="12" customHeight="1" x14ac:dyDescent="0.25">
      <c r="B53" s="107"/>
      <c r="C53" s="1"/>
      <c r="D53" s="120"/>
      <c r="E53" s="107"/>
      <c r="F53" s="107"/>
      <c r="G53" s="107"/>
      <c r="H53" s="107"/>
      <c r="I53" s="107"/>
      <c r="J53" s="107"/>
      <c r="K53" s="107"/>
      <c r="L53" s="107"/>
      <c r="M53" s="107"/>
      <c r="N53" s="1"/>
    </row>
    <row r="54" spans="2:14" ht="12" customHeight="1" x14ac:dyDescent="0.25">
      <c r="B54" s="473" t="s">
        <v>335</v>
      </c>
      <c r="C54" s="473"/>
      <c r="D54" s="473"/>
      <c r="E54" s="473"/>
      <c r="F54" s="473"/>
      <c r="G54" s="473"/>
      <c r="H54" s="473"/>
      <c r="I54" s="473"/>
      <c r="J54" s="473"/>
      <c r="K54" s="473"/>
      <c r="L54" s="473"/>
      <c r="M54" s="473"/>
      <c r="N54" s="1"/>
    </row>
    <row r="55" spans="2:14" ht="12.5" x14ac:dyDescent="0.25">
      <c r="C55" s="1"/>
      <c r="E55" s="158"/>
      <c r="F55" s="1"/>
      <c r="G55" s="1"/>
      <c r="H55" s="1"/>
      <c r="I55" s="1"/>
      <c r="J55" s="1"/>
      <c r="K55" s="1"/>
      <c r="L55" s="1"/>
      <c r="M55" s="1"/>
      <c r="N55" s="1"/>
    </row>
    <row r="56" spans="2:14" ht="12" customHeight="1" x14ac:dyDescent="0.25">
      <c r="C56" s="1"/>
      <c r="E56" s="158"/>
      <c r="F56" s="1"/>
      <c r="G56" s="1"/>
      <c r="H56" s="1"/>
      <c r="I56" s="1"/>
      <c r="J56" s="1"/>
      <c r="K56" s="1"/>
      <c r="L56" s="1"/>
      <c r="M56" s="1"/>
      <c r="N56" s="1"/>
    </row>
  </sheetData>
  <customSheetViews>
    <customSheetView guid="{2806289E-E2A8-4B9B-A15C-380DC7171E03}" showPageBreaks="1" showGridLines="0" view="pageLayout" topLeftCell="A39">
      <selection activeCell="B47" sqref="B47"/>
      <pageMargins left="0.75" right="0.75" top="0.75" bottom="0.75" header="0.5" footer="0.5"/>
      <pageSetup orientation="landscape" r:id="rId1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  <customSheetView guid="{F3B5803E-F644-4017-98FB-3DB746882656}" showPageBreaks="1" showGridLines="0" view="pageLayout" topLeftCell="A31">
      <selection activeCell="B48" sqref="B48"/>
      <pageMargins left="0.75" right="0.75" top="0.75" bottom="0.75" header="0.5" footer="0.5"/>
      <pageSetup orientation="landscape" r:id="rId2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</customSheetViews>
  <mergeCells count="45">
    <mergeCell ref="B54:M54"/>
    <mergeCell ref="D46:E46"/>
    <mergeCell ref="G46:H46"/>
    <mergeCell ref="J46:K46"/>
    <mergeCell ref="M46:N46"/>
    <mergeCell ref="D47:E47"/>
    <mergeCell ref="G47:H47"/>
    <mergeCell ref="J47:K47"/>
    <mergeCell ref="M47:N47"/>
    <mergeCell ref="D48:E48"/>
    <mergeCell ref="G48:H48"/>
    <mergeCell ref="J48:K48"/>
    <mergeCell ref="M48:N48"/>
    <mergeCell ref="B50:M50"/>
    <mergeCell ref="D45:E45"/>
    <mergeCell ref="G45:H45"/>
    <mergeCell ref="J45:K45"/>
    <mergeCell ref="M45:N45"/>
    <mergeCell ref="D24:E24"/>
    <mergeCell ref="G24:H24"/>
    <mergeCell ref="J24:K24"/>
    <mergeCell ref="M24:N24"/>
    <mergeCell ref="B31:M31"/>
    <mergeCell ref="B35:M35"/>
    <mergeCell ref="B42:N42"/>
    <mergeCell ref="D44:E44"/>
    <mergeCell ref="G44:H44"/>
    <mergeCell ref="J44:K44"/>
    <mergeCell ref="M44:N44"/>
    <mergeCell ref="B14:M14"/>
    <mergeCell ref="B18:M18"/>
    <mergeCell ref="B21:N21"/>
    <mergeCell ref="D23:E23"/>
    <mergeCell ref="G23:H23"/>
    <mergeCell ref="J23:K23"/>
    <mergeCell ref="M23:N23"/>
    <mergeCell ref="D7:E7"/>
    <mergeCell ref="G7:H7"/>
    <mergeCell ref="J7:K7"/>
    <mergeCell ref="M7:N7"/>
    <mergeCell ref="B4:N4"/>
    <mergeCell ref="D6:E6"/>
    <mergeCell ref="G6:H6"/>
    <mergeCell ref="J6:K6"/>
    <mergeCell ref="M6:N6"/>
  </mergeCells>
  <hyperlinks>
    <hyperlink ref="B2" location="ToC!A1" display="Table of Contents" xr:uid="{948FC575-6130-4301-89CE-68CBD61918A0}"/>
  </hyperlinks>
  <pageMargins left="0.75" right="0.75" top="0.75" bottom="0.75" header="0.5" footer="0.5"/>
  <pageSetup orientation="landscape" r:id="rId3"/>
  <headerFooter>
    <oddHeader>&amp;L&amp;"Arial,Italic"&amp;10ADEA Survey of Allied Dental Program Directors, 2018 Summary and Results</oddHeader>
    <oddFooter>&amp;L&amp;"Arial,Regular"&amp;10July 2019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  <pageSetUpPr autoPageBreaks="0"/>
  </sheetPr>
  <dimension ref="A1:N35"/>
  <sheetViews>
    <sheetView showGridLines="0" zoomScaleNormal="100" workbookViewId="0"/>
  </sheetViews>
  <sheetFormatPr defaultColWidth="8.7265625" defaultRowHeight="15" customHeight="1" x14ac:dyDescent="0.25"/>
  <cols>
    <col min="1" max="1" width="2.26953125" style="1" customWidth="1"/>
    <col min="2" max="2" width="26.81640625" style="1" customWidth="1"/>
    <col min="3" max="3" width="2" style="1" customWidth="1"/>
    <col min="4" max="5" width="8.26953125" style="1" customWidth="1"/>
    <col min="6" max="6" width="1.453125" style="1" customWidth="1"/>
    <col min="7" max="8" width="8.26953125" style="2" customWidth="1"/>
    <col min="9" max="9" width="1.453125" style="1" customWidth="1"/>
    <col min="10" max="11" width="8.26953125" style="2" customWidth="1"/>
    <col min="12" max="12" width="1.7265625" style="1" customWidth="1"/>
    <col min="13" max="14" width="8.26953125" style="2" customWidth="1"/>
    <col min="15" max="256" width="8.7265625" style="1"/>
    <col min="257" max="257" width="28.81640625" style="1" customWidth="1"/>
    <col min="258" max="258" width="24.7265625" style="1" customWidth="1"/>
    <col min="259" max="259" width="22.7265625" style="1" customWidth="1"/>
    <col min="260" max="260" width="8.7265625" style="1"/>
    <col min="261" max="261" width="17.453125" style="1" customWidth="1"/>
    <col min="262" max="262" width="8.7265625" style="1"/>
    <col min="263" max="263" width="14.7265625" style="1" bestFit="1" customWidth="1"/>
    <col min="264" max="512" width="8.7265625" style="1"/>
    <col min="513" max="513" width="28.81640625" style="1" customWidth="1"/>
    <col min="514" max="514" width="24.7265625" style="1" customWidth="1"/>
    <col min="515" max="515" width="22.7265625" style="1" customWidth="1"/>
    <col min="516" max="516" width="8.7265625" style="1"/>
    <col min="517" max="517" width="17.453125" style="1" customWidth="1"/>
    <col min="518" max="518" width="8.7265625" style="1"/>
    <col min="519" max="519" width="14.7265625" style="1" bestFit="1" customWidth="1"/>
    <col min="520" max="768" width="8.7265625" style="1"/>
    <col min="769" max="769" width="28.81640625" style="1" customWidth="1"/>
    <col min="770" max="770" width="24.7265625" style="1" customWidth="1"/>
    <col min="771" max="771" width="22.7265625" style="1" customWidth="1"/>
    <col min="772" max="772" width="8.7265625" style="1"/>
    <col min="773" max="773" width="17.453125" style="1" customWidth="1"/>
    <col min="774" max="774" width="8.7265625" style="1"/>
    <col min="775" max="775" width="14.7265625" style="1" bestFit="1" customWidth="1"/>
    <col min="776" max="1024" width="8.7265625" style="1"/>
    <col min="1025" max="1025" width="28.81640625" style="1" customWidth="1"/>
    <col min="1026" max="1026" width="24.7265625" style="1" customWidth="1"/>
    <col min="1027" max="1027" width="22.7265625" style="1" customWidth="1"/>
    <col min="1028" max="1028" width="8.7265625" style="1"/>
    <col min="1029" max="1029" width="17.453125" style="1" customWidth="1"/>
    <col min="1030" max="1030" width="8.7265625" style="1"/>
    <col min="1031" max="1031" width="14.7265625" style="1" bestFit="1" customWidth="1"/>
    <col min="1032" max="1280" width="8.7265625" style="1"/>
    <col min="1281" max="1281" width="28.81640625" style="1" customWidth="1"/>
    <col min="1282" max="1282" width="24.7265625" style="1" customWidth="1"/>
    <col min="1283" max="1283" width="22.7265625" style="1" customWidth="1"/>
    <col min="1284" max="1284" width="8.7265625" style="1"/>
    <col min="1285" max="1285" width="17.453125" style="1" customWidth="1"/>
    <col min="1286" max="1286" width="8.7265625" style="1"/>
    <col min="1287" max="1287" width="14.7265625" style="1" bestFit="1" customWidth="1"/>
    <col min="1288" max="1536" width="8.7265625" style="1"/>
    <col min="1537" max="1537" width="28.81640625" style="1" customWidth="1"/>
    <col min="1538" max="1538" width="24.7265625" style="1" customWidth="1"/>
    <col min="1539" max="1539" width="22.7265625" style="1" customWidth="1"/>
    <col min="1540" max="1540" width="8.7265625" style="1"/>
    <col min="1541" max="1541" width="17.453125" style="1" customWidth="1"/>
    <col min="1542" max="1542" width="8.7265625" style="1"/>
    <col min="1543" max="1543" width="14.7265625" style="1" bestFit="1" customWidth="1"/>
    <col min="1544" max="1792" width="8.7265625" style="1"/>
    <col min="1793" max="1793" width="28.81640625" style="1" customWidth="1"/>
    <col min="1794" max="1794" width="24.7265625" style="1" customWidth="1"/>
    <col min="1795" max="1795" width="22.7265625" style="1" customWidth="1"/>
    <col min="1796" max="1796" width="8.7265625" style="1"/>
    <col min="1797" max="1797" width="17.453125" style="1" customWidth="1"/>
    <col min="1798" max="1798" width="8.7265625" style="1"/>
    <col min="1799" max="1799" width="14.7265625" style="1" bestFit="1" customWidth="1"/>
    <col min="1800" max="2048" width="8.7265625" style="1"/>
    <col min="2049" max="2049" width="28.81640625" style="1" customWidth="1"/>
    <col min="2050" max="2050" width="24.7265625" style="1" customWidth="1"/>
    <col min="2051" max="2051" width="22.7265625" style="1" customWidth="1"/>
    <col min="2052" max="2052" width="8.7265625" style="1"/>
    <col min="2053" max="2053" width="17.453125" style="1" customWidth="1"/>
    <col min="2054" max="2054" width="8.7265625" style="1"/>
    <col min="2055" max="2055" width="14.7265625" style="1" bestFit="1" customWidth="1"/>
    <col min="2056" max="2304" width="8.7265625" style="1"/>
    <col min="2305" max="2305" width="28.81640625" style="1" customWidth="1"/>
    <col min="2306" max="2306" width="24.7265625" style="1" customWidth="1"/>
    <col min="2307" max="2307" width="22.7265625" style="1" customWidth="1"/>
    <col min="2308" max="2308" width="8.7265625" style="1"/>
    <col min="2309" max="2309" width="17.453125" style="1" customWidth="1"/>
    <col min="2310" max="2310" width="8.7265625" style="1"/>
    <col min="2311" max="2311" width="14.7265625" style="1" bestFit="1" customWidth="1"/>
    <col min="2312" max="2560" width="8.7265625" style="1"/>
    <col min="2561" max="2561" width="28.81640625" style="1" customWidth="1"/>
    <col min="2562" max="2562" width="24.7265625" style="1" customWidth="1"/>
    <col min="2563" max="2563" width="22.7265625" style="1" customWidth="1"/>
    <col min="2564" max="2564" width="8.7265625" style="1"/>
    <col min="2565" max="2565" width="17.453125" style="1" customWidth="1"/>
    <col min="2566" max="2566" width="8.7265625" style="1"/>
    <col min="2567" max="2567" width="14.7265625" style="1" bestFit="1" customWidth="1"/>
    <col min="2568" max="2816" width="8.7265625" style="1"/>
    <col min="2817" max="2817" width="28.81640625" style="1" customWidth="1"/>
    <col min="2818" max="2818" width="24.7265625" style="1" customWidth="1"/>
    <col min="2819" max="2819" width="22.7265625" style="1" customWidth="1"/>
    <col min="2820" max="2820" width="8.7265625" style="1"/>
    <col min="2821" max="2821" width="17.453125" style="1" customWidth="1"/>
    <col min="2822" max="2822" width="8.7265625" style="1"/>
    <col min="2823" max="2823" width="14.7265625" style="1" bestFit="1" customWidth="1"/>
    <col min="2824" max="3072" width="8.7265625" style="1"/>
    <col min="3073" max="3073" width="28.81640625" style="1" customWidth="1"/>
    <col min="3074" max="3074" width="24.7265625" style="1" customWidth="1"/>
    <col min="3075" max="3075" width="22.7265625" style="1" customWidth="1"/>
    <col min="3076" max="3076" width="8.7265625" style="1"/>
    <col min="3077" max="3077" width="17.453125" style="1" customWidth="1"/>
    <col min="3078" max="3078" width="8.7265625" style="1"/>
    <col min="3079" max="3079" width="14.7265625" style="1" bestFit="1" customWidth="1"/>
    <col min="3080" max="3328" width="8.7265625" style="1"/>
    <col min="3329" max="3329" width="28.81640625" style="1" customWidth="1"/>
    <col min="3330" max="3330" width="24.7265625" style="1" customWidth="1"/>
    <col min="3331" max="3331" width="22.7265625" style="1" customWidth="1"/>
    <col min="3332" max="3332" width="8.7265625" style="1"/>
    <col min="3333" max="3333" width="17.453125" style="1" customWidth="1"/>
    <col min="3334" max="3334" width="8.7265625" style="1"/>
    <col min="3335" max="3335" width="14.7265625" style="1" bestFit="1" customWidth="1"/>
    <col min="3336" max="3584" width="8.7265625" style="1"/>
    <col min="3585" max="3585" width="28.81640625" style="1" customWidth="1"/>
    <col min="3586" max="3586" width="24.7265625" style="1" customWidth="1"/>
    <col min="3587" max="3587" width="22.7265625" style="1" customWidth="1"/>
    <col min="3588" max="3588" width="8.7265625" style="1"/>
    <col min="3589" max="3589" width="17.453125" style="1" customWidth="1"/>
    <col min="3590" max="3590" width="8.7265625" style="1"/>
    <col min="3591" max="3591" width="14.7265625" style="1" bestFit="1" customWidth="1"/>
    <col min="3592" max="3840" width="8.7265625" style="1"/>
    <col min="3841" max="3841" width="28.81640625" style="1" customWidth="1"/>
    <col min="3842" max="3842" width="24.7265625" style="1" customWidth="1"/>
    <col min="3843" max="3843" width="22.7265625" style="1" customWidth="1"/>
    <col min="3844" max="3844" width="8.7265625" style="1"/>
    <col min="3845" max="3845" width="17.453125" style="1" customWidth="1"/>
    <col min="3846" max="3846" width="8.7265625" style="1"/>
    <col min="3847" max="3847" width="14.7265625" style="1" bestFit="1" customWidth="1"/>
    <col min="3848" max="4096" width="8.7265625" style="1"/>
    <col min="4097" max="4097" width="28.81640625" style="1" customWidth="1"/>
    <col min="4098" max="4098" width="24.7265625" style="1" customWidth="1"/>
    <col min="4099" max="4099" width="22.7265625" style="1" customWidth="1"/>
    <col min="4100" max="4100" width="8.7265625" style="1"/>
    <col min="4101" max="4101" width="17.453125" style="1" customWidth="1"/>
    <col min="4102" max="4102" width="8.7265625" style="1"/>
    <col min="4103" max="4103" width="14.7265625" style="1" bestFit="1" customWidth="1"/>
    <col min="4104" max="4352" width="8.7265625" style="1"/>
    <col min="4353" max="4353" width="28.81640625" style="1" customWidth="1"/>
    <col min="4354" max="4354" width="24.7265625" style="1" customWidth="1"/>
    <col min="4355" max="4355" width="22.7265625" style="1" customWidth="1"/>
    <col min="4356" max="4356" width="8.7265625" style="1"/>
    <col min="4357" max="4357" width="17.453125" style="1" customWidth="1"/>
    <col min="4358" max="4358" width="8.7265625" style="1"/>
    <col min="4359" max="4359" width="14.7265625" style="1" bestFit="1" customWidth="1"/>
    <col min="4360" max="4608" width="8.7265625" style="1"/>
    <col min="4609" max="4609" width="28.81640625" style="1" customWidth="1"/>
    <col min="4610" max="4610" width="24.7265625" style="1" customWidth="1"/>
    <col min="4611" max="4611" width="22.7265625" style="1" customWidth="1"/>
    <col min="4612" max="4612" width="8.7265625" style="1"/>
    <col min="4613" max="4613" width="17.453125" style="1" customWidth="1"/>
    <col min="4614" max="4614" width="8.7265625" style="1"/>
    <col min="4615" max="4615" width="14.7265625" style="1" bestFit="1" customWidth="1"/>
    <col min="4616" max="4864" width="8.7265625" style="1"/>
    <col min="4865" max="4865" width="28.81640625" style="1" customWidth="1"/>
    <col min="4866" max="4866" width="24.7265625" style="1" customWidth="1"/>
    <col min="4867" max="4867" width="22.7265625" style="1" customWidth="1"/>
    <col min="4868" max="4868" width="8.7265625" style="1"/>
    <col min="4869" max="4869" width="17.453125" style="1" customWidth="1"/>
    <col min="4870" max="4870" width="8.7265625" style="1"/>
    <col min="4871" max="4871" width="14.7265625" style="1" bestFit="1" customWidth="1"/>
    <col min="4872" max="5120" width="8.7265625" style="1"/>
    <col min="5121" max="5121" width="28.81640625" style="1" customWidth="1"/>
    <col min="5122" max="5122" width="24.7265625" style="1" customWidth="1"/>
    <col min="5123" max="5123" width="22.7265625" style="1" customWidth="1"/>
    <col min="5124" max="5124" width="8.7265625" style="1"/>
    <col min="5125" max="5125" width="17.453125" style="1" customWidth="1"/>
    <col min="5126" max="5126" width="8.7265625" style="1"/>
    <col min="5127" max="5127" width="14.7265625" style="1" bestFit="1" customWidth="1"/>
    <col min="5128" max="5376" width="8.7265625" style="1"/>
    <col min="5377" max="5377" width="28.81640625" style="1" customWidth="1"/>
    <col min="5378" max="5378" width="24.7265625" style="1" customWidth="1"/>
    <col min="5379" max="5379" width="22.7265625" style="1" customWidth="1"/>
    <col min="5380" max="5380" width="8.7265625" style="1"/>
    <col min="5381" max="5381" width="17.453125" style="1" customWidth="1"/>
    <col min="5382" max="5382" width="8.7265625" style="1"/>
    <col min="5383" max="5383" width="14.7265625" style="1" bestFit="1" customWidth="1"/>
    <col min="5384" max="5632" width="8.7265625" style="1"/>
    <col min="5633" max="5633" width="28.81640625" style="1" customWidth="1"/>
    <col min="5634" max="5634" width="24.7265625" style="1" customWidth="1"/>
    <col min="5635" max="5635" width="22.7265625" style="1" customWidth="1"/>
    <col min="5636" max="5636" width="8.7265625" style="1"/>
    <col min="5637" max="5637" width="17.453125" style="1" customWidth="1"/>
    <col min="5638" max="5638" width="8.7265625" style="1"/>
    <col min="5639" max="5639" width="14.7265625" style="1" bestFit="1" customWidth="1"/>
    <col min="5640" max="5888" width="8.7265625" style="1"/>
    <col min="5889" max="5889" width="28.81640625" style="1" customWidth="1"/>
    <col min="5890" max="5890" width="24.7265625" style="1" customWidth="1"/>
    <col min="5891" max="5891" width="22.7265625" style="1" customWidth="1"/>
    <col min="5892" max="5892" width="8.7265625" style="1"/>
    <col min="5893" max="5893" width="17.453125" style="1" customWidth="1"/>
    <col min="5894" max="5894" width="8.7265625" style="1"/>
    <col min="5895" max="5895" width="14.7265625" style="1" bestFit="1" customWidth="1"/>
    <col min="5896" max="6144" width="8.7265625" style="1"/>
    <col min="6145" max="6145" width="28.81640625" style="1" customWidth="1"/>
    <col min="6146" max="6146" width="24.7265625" style="1" customWidth="1"/>
    <col min="6147" max="6147" width="22.7265625" style="1" customWidth="1"/>
    <col min="6148" max="6148" width="8.7265625" style="1"/>
    <col min="6149" max="6149" width="17.453125" style="1" customWidth="1"/>
    <col min="6150" max="6150" width="8.7265625" style="1"/>
    <col min="6151" max="6151" width="14.7265625" style="1" bestFit="1" customWidth="1"/>
    <col min="6152" max="6400" width="8.7265625" style="1"/>
    <col min="6401" max="6401" width="28.81640625" style="1" customWidth="1"/>
    <col min="6402" max="6402" width="24.7265625" style="1" customWidth="1"/>
    <col min="6403" max="6403" width="22.7265625" style="1" customWidth="1"/>
    <col min="6404" max="6404" width="8.7265625" style="1"/>
    <col min="6405" max="6405" width="17.453125" style="1" customWidth="1"/>
    <col min="6406" max="6406" width="8.7265625" style="1"/>
    <col min="6407" max="6407" width="14.7265625" style="1" bestFit="1" customWidth="1"/>
    <col min="6408" max="6656" width="8.7265625" style="1"/>
    <col min="6657" max="6657" width="28.81640625" style="1" customWidth="1"/>
    <col min="6658" max="6658" width="24.7265625" style="1" customWidth="1"/>
    <col min="6659" max="6659" width="22.7265625" style="1" customWidth="1"/>
    <col min="6660" max="6660" width="8.7265625" style="1"/>
    <col min="6661" max="6661" width="17.453125" style="1" customWidth="1"/>
    <col min="6662" max="6662" width="8.7265625" style="1"/>
    <col min="6663" max="6663" width="14.7265625" style="1" bestFit="1" customWidth="1"/>
    <col min="6664" max="6912" width="8.7265625" style="1"/>
    <col min="6913" max="6913" width="28.81640625" style="1" customWidth="1"/>
    <col min="6914" max="6914" width="24.7265625" style="1" customWidth="1"/>
    <col min="6915" max="6915" width="22.7265625" style="1" customWidth="1"/>
    <col min="6916" max="6916" width="8.7265625" style="1"/>
    <col min="6917" max="6917" width="17.453125" style="1" customWidth="1"/>
    <col min="6918" max="6918" width="8.7265625" style="1"/>
    <col min="6919" max="6919" width="14.7265625" style="1" bestFit="1" customWidth="1"/>
    <col min="6920" max="7168" width="8.7265625" style="1"/>
    <col min="7169" max="7169" width="28.81640625" style="1" customWidth="1"/>
    <col min="7170" max="7170" width="24.7265625" style="1" customWidth="1"/>
    <col min="7171" max="7171" width="22.7265625" style="1" customWidth="1"/>
    <col min="7172" max="7172" width="8.7265625" style="1"/>
    <col min="7173" max="7173" width="17.453125" style="1" customWidth="1"/>
    <col min="7174" max="7174" width="8.7265625" style="1"/>
    <col min="7175" max="7175" width="14.7265625" style="1" bestFit="1" customWidth="1"/>
    <col min="7176" max="7424" width="8.7265625" style="1"/>
    <col min="7425" max="7425" width="28.81640625" style="1" customWidth="1"/>
    <col min="7426" max="7426" width="24.7265625" style="1" customWidth="1"/>
    <col min="7427" max="7427" width="22.7265625" style="1" customWidth="1"/>
    <col min="7428" max="7428" width="8.7265625" style="1"/>
    <col min="7429" max="7429" width="17.453125" style="1" customWidth="1"/>
    <col min="7430" max="7430" width="8.7265625" style="1"/>
    <col min="7431" max="7431" width="14.7265625" style="1" bestFit="1" customWidth="1"/>
    <col min="7432" max="7680" width="8.7265625" style="1"/>
    <col min="7681" max="7681" width="28.81640625" style="1" customWidth="1"/>
    <col min="7682" max="7682" width="24.7265625" style="1" customWidth="1"/>
    <col min="7683" max="7683" width="22.7265625" style="1" customWidth="1"/>
    <col min="7684" max="7684" width="8.7265625" style="1"/>
    <col min="7685" max="7685" width="17.453125" style="1" customWidth="1"/>
    <col min="7686" max="7686" width="8.7265625" style="1"/>
    <col min="7687" max="7687" width="14.7265625" style="1" bestFit="1" customWidth="1"/>
    <col min="7688" max="7936" width="8.7265625" style="1"/>
    <col min="7937" max="7937" width="28.81640625" style="1" customWidth="1"/>
    <col min="7938" max="7938" width="24.7265625" style="1" customWidth="1"/>
    <col min="7939" max="7939" width="22.7265625" style="1" customWidth="1"/>
    <col min="7940" max="7940" width="8.7265625" style="1"/>
    <col min="7941" max="7941" width="17.453125" style="1" customWidth="1"/>
    <col min="7942" max="7942" width="8.7265625" style="1"/>
    <col min="7943" max="7943" width="14.7265625" style="1" bestFit="1" customWidth="1"/>
    <col min="7944" max="8192" width="8.7265625" style="1"/>
    <col min="8193" max="8193" width="28.81640625" style="1" customWidth="1"/>
    <col min="8194" max="8194" width="24.7265625" style="1" customWidth="1"/>
    <col min="8195" max="8195" width="22.7265625" style="1" customWidth="1"/>
    <col min="8196" max="8196" width="8.7265625" style="1"/>
    <col min="8197" max="8197" width="17.453125" style="1" customWidth="1"/>
    <col min="8198" max="8198" width="8.7265625" style="1"/>
    <col min="8199" max="8199" width="14.7265625" style="1" bestFit="1" customWidth="1"/>
    <col min="8200" max="8448" width="8.7265625" style="1"/>
    <col min="8449" max="8449" width="28.81640625" style="1" customWidth="1"/>
    <col min="8450" max="8450" width="24.7265625" style="1" customWidth="1"/>
    <col min="8451" max="8451" width="22.7265625" style="1" customWidth="1"/>
    <col min="8452" max="8452" width="8.7265625" style="1"/>
    <col min="8453" max="8453" width="17.453125" style="1" customWidth="1"/>
    <col min="8454" max="8454" width="8.7265625" style="1"/>
    <col min="8455" max="8455" width="14.7265625" style="1" bestFit="1" customWidth="1"/>
    <col min="8456" max="8704" width="8.7265625" style="1"/>
    <col min="8705" max="8705" width="28.81640625" style="1" customWidth="1"/>
    <col min="8706" max="8706" width="24.7265625" style="1" customWidth="1"/>
    <col min="8707" max="8707" width="22.7265625" style="1" customWidth="1"/>
    <col min="8708" max="8708" width="8.7265625" style="1"/>
    <col min="8709" max="8709" width="17.453125" style="1" customWidth="1"/>
    <col min="8710" max="8710" width="8.7265625" style="1"/>
    <col min="8711" max="8711" width="14.7265625" style="1" bestFit="1" customWidth="1"/>
    <col min="8712" max="8960" width="8.7265625" style="1"/>
    <col min="8961" max="8961" width="28.81640625" style="1" customWidth="1"/>
    <col min="8962" max="8962" width="24.7265625" style="1" customWidth="1"/>
    <col min="8963" max="8963" width="22.7265625" style="1" customWidth="1"/>
    <col min="8964" max="8964" width="8.7265625" style="1"/>
    <col min="8965" max="8965" width="17.453125" style="1" customWidth="1"/>
    <col min="8966" max="8966" width="8.7265625" style="1"/>
    <col min="8967" max="8967" width="14.7265625" style="1" bestFit="1" customWidth="1"/>
    <col min="8968" max="9216" width="8.7265625" style="1"/>
    <col min="9217" max="9217" width="28.81640625" style="1" customWidth="1"/>
    <col min="9218" max="9218" width="24.7265625" style="1" customWidth="1"/>
    <col min="9219" max="9219" width="22.7265625" style="1" customWidth="1"/>
    <col min="9220" max="9220" width="8.7265625" style="1"/>
    <col min="9221" max="9221" width="17.453125" style="1" customWidth="1"/>
    <col min="9222" max="9222" width="8.7265625" style="1"/>
    <col min="9223" max="9223" width="14.7265625" style="1" bestFit="1" customWidth="1"/>
    <col min="9224" max="9472" width="8.7265625" style="1"/>
    <col min="9473" max="9473" width="28.81640625" style="1" customWidth="1"/>
    <col min="9474" max="9474" width="24.7265625" style="1" customWidth="1"/>
    <col min="9475" max="9475" width="22.7265625" style="1" customWidth="1"/>
    <col min="9476" max="9476" width="8.7265625" style="1"/>
    <col min="9477" max="9477" width="17.453125" style="1" customWidth="1"/>
    <col min="9478" max="9478" width="8.7265625" style="1"/>
    <col min="9479" max="9479" width="14.7265625" style="1" bestFit="1" customWidth="1"/>
    <col min="9480" max="9728" width="8.7265625" style="1"/>
    <col min="9729" max="9729" width="28.81640625" style="1" customWidth="1"/>
    <col min="9730" max="9730" width="24.7265625" style="1" customWidth="1"/>
    <col min="9731" max="9731" width="22.7265625" style="1" customWidth="1"/>
    <col min="9732" max="9732" width="8.7265625" style="1"/>
    <col min="9733" max="9733" width="17.453125" style="1" customWidth="1"/>
    <col min="9734" max="9734" width="8.7265625" style="1"/>
    <col min="9735" max="9735" width="14.7265625" style="1" bestFit="1" customWidth="1"/>
    <col min="9736" max="9984" width="8.7265625" style="1"/>
    <col min="9985" max="9985" width="28.81640625" style="1" customWidth="1"/>
    <col min="9986" max="9986" width="24.7265625" style="1" customWidth="1"/>
    <col min="9987" max="9987" width="22.7265625" style="1" customWidth="1"/>
    <col min="9988" max="9988" width="8.7265625" style="1"/>
    <col min="9989" max="9989" width="17.453125" style="1" customWidth="1"/>
    <col min="9990" max="9990" width="8.7265625" style="1"/>
    <col min="9991" max="9991" width="14.7265625" style="1" bestFit="1" customWidth="1"/>
    <col min="9992" max="10240" width="8.7265625" style="1"/>
    <col min="10241" max="10241" width="28.81640625" style="1" customWidth="1"/>
    <col min="10242" max="10242" width="24.7265625" style="1" customWidth="1"/>
    <col min="10243" max="10243" width="22.7265625" style="1" customWidth="1"/>
    <col min="10244" max="10244" width="8.7265625" style="1"/>
    <col min="10245" max="10245" width="17.453125" style="1" customWidth="1"/>
    <col min="10246" max="10246" width="8.7265625" style="1"/>
    <col min="10247" max="10247" width="14.7265625" style="1" bestFit="1" customWidth="1"/>
    <col min="10248" max="10496" width="8.7265625" style="1"/>
    <col min="10497" max="10497" width="28.81640625" style="1" customWidth="1"/>
    <col min="10498" max="10498" width="24.7265625" style="1" customWidth="1"/>
    <col min="10499" max="10499" width="22.7265625" style="1" customWidth="1"/>
    <col min="10500" max="10500" width="8.7265625" style="1"/>
    <col min="10501" max="10501" width="17.453125" style="1" customWidth="1"/>
    <col min="10502" max="10502" width="8.7265625" style="1"/>
    <col min="10503" max="10503" width="14.7265625" style="1" bestFit="1" customWidth="1"/>
    <col min="10504" max="10752" width="8.7265625" style="1"/>
    <col min="10753" max="10753" width="28.81640625" style="1" customWidth="1"/>
    <col min="10754" max="10754" width="24.7265625" style="1" customWidth="1"/>
    <col min="10755" max="10755" width="22.7265625" style="1" customWidth="1"/>
    <col min="10756" max="10756" width="8.7265625" style="1"/>
    <col min="10757" max="10757" width="17.453125" style="1" customWidth="1"/>
    <col min="10758" max="10758" width="8.7265625" style="1"/>
    <col min="10759" max="10759" width="14.7265625" style="1" bestFit="1" customWidth="1"/>
    <col min="10760" max="11008" width="8.7265625" style="1"/>
    <col min="11009" max="11009" width="28.81640625" style="1" customWidth="1"/>
    <col min="11010" max="11010" width="24.7265625" style="1" customWidth="1"/>
    <col min="11011" max="11011" width="22.7265625" style="1" customWidth="1"/>
    <col min="11012" max="11012" width="8.7265625" style="1"/>
    <col min="11013" max="11013" width="17.453125" style="1" customWidth="1"/>
    <col min="11014" max="11014" width="8.7265625" style="1"/>
    <col min="11015" max="11015" width="14.7265625" style="1" bestFit="1" customWidth="1"/>
    <col min="11016" max="11264" width="8.7265625" style="1"/>
    <col min="11265" max="11265" width="28.81640625" style="1" customWidth="1"/>
    <col min="11266" max="11266" width="24.7265625" style="1" customWidth="1"/>
    <col min="11267" max="11267" width="22.7265625" style="1" customWidth="1"/>
    <col min="11268" max="11268" width="8.7265625" style="1"/>
    <col min="11269" max="11269" width="17.453125" style="1" customWidth="1"/>
    <col min="11270" max="11270" width="8.7265625" style="1"/>
    <col min="11271" max="11271" width="14.7265625" style="1" bestFit="1" customWidth="1"/>
    <col min="11272" max="11520" width="8.7265625" style="1"/>
    <col min="11521" max="11521" width="28.81640625" style="1" customWidth="1"/>
    <col min="11522" max="11522" width="24.7265625" style="1" customWidth="1"/>
    <col min="11523" max="11523" width="22.7265625" style="1" customWidth="1"/>
    <col min="11524" max="11524" width="8.7265625" style="1"/>
    <col min="11525" max="11525" width="17.453125" style="1" customWidth="1"/>
    <col min="11526" max="11526" width="8.7265625" style="1"/>
    <col min="11527" max="11527" width="14.7265625" style="1" bestFit="1" customWidth="1"/>
    <col min="11528" max="11776" width="8.7265625" style="1"/>
    <col min="11777" max="11777" width="28.81640625" style="1" customWidth="1"/>
    <col min="11778" max="11778" width="24.7265625" style="1" customWidth="1"/>
    <col min="11779" max="11779" width="22.7265625" style="1" customWidth="1"/>
    <col min="11780" max="11780" width="8.7265625" style="1"/>
    <col min="11781" max="11781" width="17.453125" style="1" customWidth="1"/>
    <col min="11782" max="11782" width="8.7265625" style="1"/>
    <col min="11783" max="11783" width="14.7265625" style="1" bestFit="1" customWidth="1"/>
    <col min="11784" max="12032" width="8.7265625" style="1"/>
    <col min="12033" max="12033" width="28.81640625" style="1" customWidth="1"/>
    <col min="12034" max="12034" width="24.7265625" style="1" customWidth="1"/>
    <col min="12035" max="12035" width="22.7265625" style="1" customWidth="1"/>
    <col min="12036" max="12036" width="8.7265625" style="1"/>
    <col min="12037" max="12037" width="17.453125" style="1" customWidth="1"/>
    <col min="12038" max="12038" width="8.7265625" style="1"/>
    <col min="12039" max="12039" width="14.7265625" style="1" bestFit="1" customWidth="1"/>
    <col min="12040" max="12288" width="8.7265625" style="1"/>
    <col min="12289" max="12289" width="28.81640625" style="1" customWidth="1"/>
    <col min="12290" max="12290" width="24.7265625" style="1" customWidth="1"/>
    <col min="12291" max="12291" width="22.7265625" style="1" customWidth="1"/>
    <col min="12292" max="12292" width="8.7265625" style="1"/>
    <col min="12293" max="12293" width="17.453125" style="1" customWidth="1"/>
    <col min="12294" max="12294" width="8.7265625" style="1"/>
    <col min="12295" max="12295" width="14.7265625" style="1" bestFit="1" customWidth="1"/>
    <col min="12296" max="12544" width="8.7265625" style="1"/>
    <col min="12545" max="12545" width="28.81640625" style="1" customWidth="1"/>
    <col min="12546" max="12546" width="24.7265625" style="1" customWidth="1"/>
    <col min="12547" max="12547" width="22.7265625" style="1" customWidth="1"/>
    <col min="12548" max="12548" width="8.7265625" style="1"/>
    <col min="12549" max="12549" width="17.453125" style="1" customWidth="1"/>
    <col min="12550" max="12550" width="8.7265625" style="1"/>
    <col min="12551" max="12551" width="14.7265625" style="1" bestFit="1" customWidth="1"/>
    <col min="12552" max="12800" width="8.7265625" style="1"/>
    <col min="12801" max="12801" width="28.81640625" style="1" customWidth="1"/>
    <col min="12802" max="12802" width="24.7265625" style="1" customWidth="1"/>
    <col min="12803" max="12803" width="22.7265625" style="1" customWidth="1"/>
    <col min="12804" max="12804" width="8.7265625" style="1"/>
    <col min="12805" max="12805" width="17.453125" style="1" customWidth="1"/>
    <col min="12806" max="12806" width="8.7265625" style="1"/>
    <col min="12807" max="12807" width="14.7265625" style="1" bestFit="1" customWidth="1"/>
    <col min="12808" max="13056" width="8.7265625" style="1"/>
    <col min="13057" max="13057" width="28.81640625" style="1" customWidth="1"/>
    <col min="13058" max="13058" width="24.7265625" style="1" customWidth="1"/>
    <col min="13059" max="13059" width="22.7265625" style="1" customWidth="1"/>
    <col min="13060" max="13060" width="8.7265625" style="1"/>
    <col min="13061" max="13061" width="17.453125" style="1" customWidth="1"/>
    <col min="13062" max="13062" width="8.7265625" style="1"/>
    <col min="13063" max="13063" width="14.7265625" style="1" bestFit="1" customWidth="1"/>
    <col min="13064" max="13312" width="8.7265625" style="1"/>
    <col min="13313" max="13313" width="28.81640625" style="1" customWidth="1"/>
    <col min="13314" max="13314" width="24.7265625" style="1" customWidth="1"/>
    <col min="13315" max="13315" width="22.7265625" style="1" customWidth="1"/>
    <col min="13316" max="13316" width="8.7265625" style="1"/>
    <col min="13317" max="13317" width="17.453125" style="1" customWidth="1"/>
    <col min="13318" max="13318" width="8.7265625" style="1"/>
    <col min="13319" max="13319" width="14.7265625" style="1" bestFit="1" customWidth="1"/>
    <col min="13320" max="13568" width="8.7265625" style="1"/>
    <col min="13569" max="13569" width="28.81640625" style="1" customWidth="1"/>
    <col min="13570" max="13570" width="24.7265625" style="1" customWidth="1"/>
    <col min="13571" max="13571" width="22.7265625" style="1" customWidth="1"/>
    <col min="13572" max="13572" width="8.7265625" style="1"/>
    <col min="13573" max="13573" width="17.453125" style="1" customWidth="1"/>
    <col min="13574" max="13574" width="8.7265625" style="1"/>
    <col min="13575" max="13575" width="14.7265625" style="1" bestFit="1" customWidth="1"/>
    <col min="13576" max="13824" width="8.7265625" style="1"/>
    <col min="13825" max="13825" width="28.81640625" style="1" customWidth="1"/>
    <col min="13826" max="13826" width="24.7265625" style="1" customWidth="1"/>
    <col min="13827" max="13827" width="22.7265625" style="1" customWidth="1"/>
    <col min="13828" max="13828" width="8.7265625" style="1"/>
    <col min="13829" max="13829" width="17.453125" style="1" customWidth="1"/>
    <col min="13830" max="13830" width="8.7265625" style="1"/>
    <col min="13831" max="13831" width="14.7265625" style="1" bestFit="1" customWidth="1"/>
    <col min="13832" max="14080" width="8.7265625" style="1"/>
    <col min="14081" max="14081" width="28.81640625" style="1" customWidth="1"/>
    <col min="14082" max="14082" width="24.7265625" style="1" customWidth="1"/>
    <col min="14083" max="14083" width="22.7265625" style="1" customWidth="1"/>
    <col min="14084" max="14084" width="8.7265625" style="1"/>
    <col min="14085" max="14085" width="17.453125" style="1" customWidth="1"/>
    <col min="14086" max="14086" width="8.7265625" style="1"/>
    <col min="14087" max="14087" width="14.7265625" style="1" bestFit="1" customWidth="1"/>
    <col min="14088" max="14336" width="8.7265625" style="1"/>
    <col min="14337" max="14337" width="28.81640625" style="1" customWidth="1"/>
    <col min="14338" max="14338" width="24.7265625" style="1" customWidth="1"/>
    <col min="14339" max="14339" width="22.7265625" style="1" customWidth="1"/>
    <col min="14340" max="14340" width="8.7265625" style="1"/>
    <col min="14341" max="14341" width="17.453125" style="1" customWidth="1"/>
    <col min="14342" max="14342" width="8.7265625" style="1"/>
    <col min="14343" max="14343" width="14.7265625" style="1" bestFit="1" customWidth="1"/>
    <col min="14344" max="14592" width="8.7265625" style="1"/>
    <col min="14593" max="14593" width="28.81640625" style="1" customWidth="1"/>
    <col min="14594" max="14594" width="24.7265625" style="1" customWidth="1"/>
    <col min="14595" max="14595" width="22.7265625" style="1" customWidth="1"/>
    <col min="14596" max="14596" width="8.7265625" style="1"/>
    <col min="14597" max="14597" width="17.453125" style="1" customWidth="1"/>
    <col min="14598" max="14598" width="8.7265625" style="1"/>
    <col min="14599" max="14599" width="14.7265625" style="1" bestFit="1" customWidth="1"/>
    <col min="14600" max="14848" width="8.7265625" style="1"/>
    <col min="14849" max="14849" width="28.81640625" style="1" customWidth="1"/>
    <col min="14850" max="14850" width="24.7265625" style="1" customWidth="1"/>
    <col min="14851" max="14851" width="22.7265625" style="1" customWidth="1"/>
    <col min="14852" max="14852" width="8.7265625" style="1"/>
    <col min="14853" max="14853" width="17.453125" style="1" customWidth="1"/>
    <col min="14854" max="14854" width="8.7265625" style="1"/>
    <col min="14855" max="14855" width="14.7265625" style="1" bestFit="1" customWidth="1"/>
    <col min="14856" max="15104" width="8.7265625" style="1"/>
    <col min="15105" max="15105" width="28.81640625" style="1" customWidth="1"/>
    <col min="15106" max="15106" width="24.7265625" style="1" customWidth="1"/>
    <col min="15107" max="15107" width="22.7265625" style="1" customWidth="1"/>
    <col min="15108" max="15108" width="8.7265625" style="1"/>
    <col min="15109" max="15109" width="17.453125" style="1" customWidth="1"/>
    <col min="15110" max="15110" width="8.7265625" style="1"/>
    <col min="15111" max="15111" width="14.7265625" style="1" bestFit="1" customWidth="1"/>
    <col min="15112" max="15360" width="8.7265625" style="1"/>
    <col min="15361" max="15361" width="28.81640625" style="1" customWidth="1"/>
    <col min="15362" max="15362" width="24.7265625" style="1" customWidth="1"/>
    <col min="15363" max="15363" width="22.7265625" style="1" customWidth="1"/>
    <col min="15364" max="15364" width="8.7265625" style="1"/>
    <col min="15365" max="15365" width="17.453125" style="1" customWidth="1"/>
    <col min="15366" max="15366" width="8.7265625" style="1"/>
    <col min="15367" max="15367" width="14.7265625" style="1" bestFit="1" customWidth="1"/>
    <col min="15368" max="15616" width="8.7265625" style="1"/>
    <col min="15617" max="15617" width="28.81640625" style="1" customWidth="1"/>
    <col min="15618" max="15618" width="24.7265625" style="1" customWidth="1"/>
    <col min="15619" max="15619" width="22.7265625" style="1" customWidth="1"/>
    <col min="15620" max="15620" width="8.7265625" style="1"/>
    <col min="15621" max="15621" width="17.453125" style="1" customWidth="1"/>
    <col min="15622" max="15622" width="8.7265625" style="1"/>
    <col min="15623" max="15623" width="14.7265625" style="1" bestFit="1" customWidth="1"/>
    <col min="15624" max="15872" width="8.7265625" style="1"/>
    <col min="15873" max="15873" width="28.81640625" style="1" customWidth="1"/>
    <col min="15874" max="15874" width="24.7265625" style="1" customWidth="1"/>
    <col min="15875" max="15875" width="22.7265625" style="1" customWidth="1"/>
    <col min="15876" max="15876" width="8.7265625" style="1"/>
    <col min="15877" max="15877" width="17.453125" style="1" customWidth="1"/>
    <col min="15878" max="15878" width="8.7265625" style="1"/>
    <col min="15879" max="15879" width="14.7265625" style="1" bestFit="1" customWidth="1"/>
    <col min="15880" max="16128" width="8.7265625" style="1"/>
    <col min="16129" max="16129" width="28.81640625" style="1" customWidth="1"/>
    <col min="16130" max="16130" width="24.7265625" style="1" customWidth="1"/>
    <col min="16131" max="16131" width="22.7265625" style="1" customWidth="1"/>
    <col min="16132" max="16132" width="8.7265625" style="1"/>
    <col min="16133" max="16133" width="17.453125" style="1" customWidth="1"/>
    <col min="16134" max="16134" width="8.7265625" style="1"/>
    <col min="16135" max="16135" width="14.7265625" style="1" bestFit="1" customWidth="1"/>
    <col min="16136" max="16384" width="8.7265625" style="1"/>
  </cols>
  <sheetData>
    <row r="1" spans="1:14" ht="12.75" customHeight="1" x14ac:dyDescent="0.25">
      <c r="E1" s="3"/>
      <c r="G1" s="1"/>
      <c r="H1" s="3"/>
      <c r="I1" s="3"/>
      <c r="J1" s="1"/>
      <c r="K1" s="1"/>
      <c r="L1" s="3"/>
      <c r="M1" s="3"/>
      <c r="N1" s="1"/>
    </row>
    <row r="2" spans="1:14" ht="12.75" customHeight="1" x14ac:dyDescent="0.35">
      <c r="B2" s="78" t="s">
        <v>25</v>
      </c>
      <c r="E2" s="3"/>
      <c r="G2" s="1"/>
      <c r="H2" s="3"/>
      <c r="I2" s="3"/>
      <c r="J2" s="1"/>
      <c r="K2" s="1"/>
      <c r="L2" s="3"/>
      <c r="M2" s="3"/>
      <c r="N2" s="1"/>
    </row>
    <row r="3" spans="1:14" ht="12.75" customHeight="1" x14ac:dyDescent="0.25">
      <c r="E3" s="3"/>
      <c r="G3" s="1"/>
      <c r="H3" s="3"/>
      <c r="I3" s="3"/>
      <c r="J3" s="1"/>
      <c r="K3" s="1"/>
      <c r="L3" s="3"/>
      <c r="M3" s="3"/>
      <c r="N3" s="1"/>
    </row>
    <row r="4" spans="1:14" ht="15" customHeight="1" x14ac:dyDescent="0.3">
      <c r="B4" s="474" t="s">
        <v>61</v>
      </c>
      <c r="C4" s="474"/>
      <c r="D4" s="474"/>
      <c r="E4" s="474"/>
      <c r="F4" s="474"/>
      <c r="G4" s="474"/>
      <c r="H4" s="474"/>
      <c r="I4" s="474"/>
      <c r="J4" s="474"/>
      <c r="K4" s="474"/>
      <c r="L4" s="474"/>
      <c r="M4" s="474"/>
      <c r="N4" s="474"/>
    </row>
    <row r="5" spans="1:14" ht="12.75" customHeight="1" x14ac:dyDescent="0.3">
      <c r="B5" s="13"/>
      <c r="C5" s="13"/>
      <c r="D5" s="13"/>
      <c r="E5" s="13"/>
      <c r="F5" s="13"/>
      <c r="G5" s="13"/>
      <c r="H5" s="13"/>
      <c r="I5" s="13"/>
      <c r="L5" s="13"/>
    </row>
    <row r="6" spans="1:14" ht="15" customHeight="1" x14ac:dyDescent="0.3">
      <c r="D6" s="476" t="s">
        <v>4</v>
      </c>
      <c r="E6" s="476"/>
      <c r="F6" s="16"/>
      <c r="G6" s="476" t="s">
        <v>5</v>
      </c>
      <c r="H6" s="476"/>
      <c r="I6" s="16"/>
      <c r="J6" s="476" t="s">
        <v>6</v>
      </c>
      <c r="K6" s="476"/>
      <c r="L6" s="16"/>
      <c r="M6" s="476" t="s">
        <v>3</v>
      </c>
      <c r="N6" s="476"/>
    </row>
    <row r="7" spans="1:14" ht="15" customHeight="1" x14ac:dyDescent="0.25">
      <c r="B7" s="3"/>
      <c r="C7" s="3"/>
      <c r="D7" s="475" t="s">
        <v>250</v>
      </c>
      <c r="E7" s="475"/>
      <c r="F7" s="3"/>
      <c r="G7" s="475" t="s">
        <v>205</v>
      </c>
      <c r="H7" s="475"/>
      <c r="I7" s="3"/>
      <c r="J7" s="475" t="s">
        <v>206</v>
      </c>
      <c r="K7" s="475"/>
      <c r="L7" s="3"/>
      <c r="M7" s="475" t="s">
        <v>249</v>
      </c>
      <c r="N7" s="475"/>
    </row>
    <row r="8" spans="1:14" ht="22.5" customHeight="1" thickBot="1" x14ac:dyDescent="0.35">
      <c r="B8" s="30"/>
      <c r="C8" s="9"/>
      <c r="D8" s="10" t="s">
        <v>24</v>
      </c>
      <c r="E8" s="10" t="s">
        <v>2</v>
      </c>
      <c r="F8" s="9"/>
      <c r="G8" s="54" t="s">
        <v>24</v>
      </c>
      <c r="H8" s="54" t="s">
        <v>2</v>
      </c>
      <c r="I8" s="9"/>
      <c r="J8" s="54" t="s">
        <v>24</v>
      </c>
      <c r="K8" s="54" t="s">
        <v>2</v>
      </c>
      <c r="L8" s="9"/>
      <c r="M8" s="54" t="s">
        <v>24</v>
      </c>
      <c r="N8" s="54" t="s">
        <v>2</v>
      </c>
    </row>
    <row r="9" spans="1:14" customFormat="1" ht="10" customHeight="1" x14ac:dyDescent="0.35">
      <c r="A9" s="1"/>
      <c r="B9" s="9"/>
      <c r="C9" s="9"/>
      <c r="D9" s="8"/>
      <c r="E9" s="8"/>
      <c r="F9" s="9"/>
      <c r="G9" s="8"/>
      <c r="H9" s="8"/>
      <c r="I9" s="9"/>
      <c r="J9" s="8"/>
      <c r="K9" s="8"/>
      <c r="L9" s="9"/>
      <c r="M9" s="8"/>
      <c r="N9" s="8"/>
    </row>
    <row r="10" spans="1:14" ht="15" customHeight="1" x14ac:dyDescent="0.25">
      <c r="B10" s="74" t="s">
        <v>17</v>
      </c>
      <c r="C10" s="28"/>
      <c r="D10" s="72">
        <f>SUM(D11:D12)</f>
        <v>689</v>
      </c>
      <c r="E10" s="365">
        <f>D10/D10</f>
        <v>1</v>
      </c>
      <c r="F10" s="29"/>
      <c r="G10" s="72">
        <f>SUM(G11:G12)</f>
        <v>3026</v>
      </c>
      <c r="H10" s="67">
        <f>G10/G10</f>
        <v>1</v>
      </c>
      <c r="I10" s="29"/>
      <c r="J10" s="72">
        <f>SUM(J11:J12)</f>
        <v>69</v>
      </c>
      <c r="K10" s="67">
        <f>J10/J10</f>
        <v>1</v>
      </c>
      <c r="L10" s="29"/>
      <c r="M10" s="72">
        <f>SUM(M11:M12)</f>
        <v>3784</v>
      </c>
      <c r="N10" s="67">
        <f>M10/M10</f>
        <v>1</v>
      </c>
    </row>
    <row r="11" spans="1:14" ht="15" customHeight="1" x14ac:dyDescent="0.25">
      <c r="B11" s="44" t="s">
        <v>35</v>
      </c>
      <c r="C11" s="28"/>
      <c r="D11" s="11">
        <f>D15+D19+D23+D27</f>
        <v>638</v>
      </c>
      <c r="E11" s="366">
        <f>D11/D10</f>
        <v>0.92597968069666181</v>
      </c>
      <c r="F11" s="29"/>
      <c r="G11" s="41">
        <f>G15+G19+G23+G27</f>
        <v>2648</v>
      </c>
      <c r="H11" s="366">
        <f>G11/G10</f>
        <v>0.87508261731658954</v>
      </c>
      <c r="I11" s="29"/>
      <c r="J11" s="11">
        <f>J15+J19+J23+J27</f>
        <v>26</v>
      </c>
      <c r="K11" s="366">
        <f>J11/J10</f>
        <v>0.37681159420289856</v>
      </c>
      <c r="L11" s="29"/>
      <c r="M11" s="41">
        <f>M15+M19+M23+M27</f>
        <v>3312</v>
      </c>
      <c r="N11" s="366">
        <f>M11/M10</f>
        <v>0.87526427061310785</v>
      </c>
    </row>
    <row r="12" spans="1:14" s="35" customFormat="1" ht="15" customHeight="1" x14ac:dyDescent="0.25">
      <c r="B12" s="47" t="s">
        <v>36</v>
      </c>
      <c r="C12" s="29"/>
      <c r="D12" s="25">
        <f>D16+D20+D24+D28</f>
        <v>51</v>
      </c>
      <c r="E12" s="367">
        <f>D12/D10</f>
        <v>7.4020319303338175E-2</v>
      </c>
      <c r="F12" s="29"/>
      <c r="G12" s="25">
        <f>G16+G20+G24+G28</f>
        <v>378</v>
      </c>
      <c r="H12" s="367">
        <f>G12/G10</f>
        <v>0.12491738268341045</v>
      </c>
      <c r="I12" s="29"/>
      <c r="J12" s="25">
        <f>J16+J20+J24+J28</f>
        <v>43</v>
      </c>
      <c r="K12" s="367">
        <f>J12/J10</f>
        <v>0.62318840579710144</v>
      </c>
      <c r="L12" s="29"/>
      <c r="M12" s="25">
        <f>M16+M20+M24+M28</f>
        <v>472</v>
      </c>
      <c r="N12" s="367">
        <f>M12/M10</f>
        <v>0.12473572938689217</v>
      </c>
    </row>
    <row r="13" spans="1:14" customFormat="1" ht="10" customHeight="1" x14ac:dyDescent="0.35">
      <c r="A13" s="1"/>
      <c r="B13" s="9"/>
      <c r="C13" s="9"/>
      <c r="D13" s="8"/>
      <c r="E13" s="368"/>
      <c r="F13" s="9"/>
      <c r="G13" s="8"/>
      <c r="H13" s="368"/>
      <c r="I13" s="9"/>
      <c r="J13" s="8"/>
      <c r="K13" s="368"/>
      <c r="L13" s="9"/>
      <c r="M13" s="8"/>
      <c r="N13" s="368"/>
    </row>
    <row r="14" spans="1:14" ht="15" customHeight="1" x14ac:dyDescent="0.25">
      <c r="B14" s="74" t="s">
        <v>138</v>
      </c>
      <c r="C14" s="28"/>
      <c r="D14" s="72">
        <f>SUM(D15:D16)</f>
        <v>362</v>
      </c>
      <c r="E14" s="365">
        <f>D14/D10</f>
        <v>0.52539912917271403</v>
      </c>
      <c r="F14" s="29"/>
      <c r="G14" s="72">
        <f>SUM(G15:G16)</f>
        <v>1050</v>
      </c>
      <c r="H14" s="365">
        <f>G14/G10</f>
        <v>0.34699272967614014</v>
      </c>
      <c r="I14" s="29"/>
      <c r="J14" s="72">
        <f>SUM(J15:J16)</f>
        <v>43</v>
      </c>
      <c r="K14" s="365">
        <f>J14/J10</f>
        <v>0.62318840579710144</v>
      </c>
      <c r="L14" s="29"/>
      <c r="M14" s="72">
        <f>SUM(M15:M16)</f>
        <v>1455</v>
      </c>
      <c r="N14" s="365">
        <f>M14/M10</f>
        <v>0.3845137420718816</v>
      </c>
    </row>
    <row r="15" spans="1:14" ht="15" customHeight="1" x14ac:dyDescent="0.25">
      <c r="B15" s="62" t="s">
        <v>35</v>
      </c>
      <c r="C15" s="28"/>
      <c r="D15" s="11">
        <v>346</v>
      </c>
      <c r="E15" s="366">
        <f>D15/D14</f>
        <v>0.95580110497237569</v>
      </c>
      <c r="F15" s="29"/>
      <c r="G15" s="17">
        <v>985</v>
      </c>
      <c r="H15" s="366">
        <f>G15/G14</f>
        <v>0.93809523809523809</v>
      </c>
      <c r="I15" s="29"/>
      <c r="J15" s="11">
        <v>15</v>
      </c>
      <c r="K15" s="366">
        <f>J15/J14</f>
        <v>0.34883720930232559</v>
      </c>
      <c r="L15" s="29"/>
      <c r="M15" s="41">
        <f>D15+G15+J15</f>
        <v>1346</v>
      </c>
      <c r="N15" s="366">
        <f>M15/M14</f>
        <v>0.92508591065292101</v>
      </c>
    </row>
    <row r="16" spans="1:14" s="35" customFormat="1" ht="15" customHeight="1" x14ac:dyDescent="0.25">
      <c r="B16" s="56" t="s">
        <v>36</v>
      </c>
      <c r="C16" s="29"/>
      <c r="D16" s="25">
        <v>16</v>
      </c>
      <c r="E16" s="367">
        <f>D16/D14</f>
        <v>4.4198895027624308E-2</v>
      </c>
      <c r="F16" s="29"/>
      <c r="G16" s="27">
        <v>65</v>
      </c>
      <c r="H16" s="367">
        <f>G16/G14</f>
        <v>6.1904761904761907E-2</v>
      </c>
      <c r="I16" s="29"/>
      <c r="J16" s="25">
        <v>28</v>
      </c>
      <c r="K16" s="367">
        <f>J16/J14</f>
        <v>0.65116279069767447</v>
      </c>
      <c r="L16" s="29"/>
      <c r="M16" s="32">
        <f>D16+G16+J16</f>
        <v>109</v>
      </c>
      <c r="N16" s="367">
        <f>M16/M14</f>
        <v>7.4914089347079035E-2</v>
      </c>
    </row>
    <row r="17" spans="1:14" customFormat="1" ht="10" customHeight="1" x14ac:dyDescent="0.35">
      <c r="A17" s="1"/>
      <c r="B17" s="9"/>
      <c r="C17" s="9"/>
      <c r="D17" s="8"/>
      <c r="E17" s="368"/>
      <c r="F17" s="9"/>
      <c r="G17" s="8"/>
      <c r="H17" s="368"/>
      <c r="I17" s="9"/>
      <c r="J17" s="8"/>
      <c r="K17" s="368"/>
      <c r="L17" s="9"/>
      <c r="M17" s="8"/>
      <c r="N17" s="368"/>
    </row>
    <row r="18" spans="1:14" ht="15" customHeight="1" x14ac:dyDescent="0.25">
      <c r="B18" s="74" t="s">
        <v>139</v>
      </c>
      <c r="C18" s="28"/>
      <c r="D18" s="72">
        <f>SUM(D19:D20)</f>
        <v>300</v>
      </c>
      <c r="E18" s="365">
        <f>D18/D10</f>
        <v>0.43541364296081275</v>
      </c>
      <c r="F18" s="29"/>
      <c r="G18" s="72">
        <f>SUM(G19:G20)</f>
        <v>1924</v>
      </c>
      <c r="H18" s="365">
        <f>G18/G10</f>
        <v>0.63582286847323199</v>
      </c>
      <c r="I18" s="29"/>
      <c r="J18" s="72">
        <f>SUM(J19:J20)</f>
        <v>26</v>
      </c>
      <c r="K18" s="365">
        <f>J18/J10</f>
        <v>0.37681159420289856</v>
      </c>
      <c r="L18" s="29"/>
      <c r="M18" s="72">
        <f>SUM(M19:M20)</f>
        <v>2250</v>
      </c>
      <c r="N18" s="365">
        <f>M18/M10</f>
        <v>0.59460887949260044</v>
      </c>
    </row>
    <row r="19" spans="1:14" ht="15" customHeight="1" x14ac:dyDescent="0.25">
      <c r="B19" s="44" t="s">
        <v>35</v>
      </c>
      <c r="C19" s="28"/>
      <c r="D19" s="11">
        <v>268</v>
      </c>
      <c r="E19" s="366">
        <f>D19/D18</f>
        <v>0.89333333333333331</v>
      </c>
      <c r="F19" s="29"/>
      <c r="G19" s="17">
        <v>1614</v>
      </c>
      <c r="H19" s="366">
        <f>G19/G18</f>
        <v>0.83887733887733884</v>
      </c>
      <c r="I19" s="29"/>
      <c r="J19" s="11">
        <v>11</v>
      </c>
      <c r="K19" s="366">
        <f>J19/J18</f>
        <v>0.42307692307692307</v>
      </c>
      <c r="L19" s="29"/>
      <c r="M19" s="41">
        <f>D19+G19+J19</f>
        <v>1893</v>
      </c>
      <c r="N19" s="366">
        <f>M19/M18</f>
        <v>0.84133333333333338</v>
      </c>
    </row>
    <row r="20" spans="1:14" s="35" customFormat="1" ht="15" customHeight="1" x14ac:dyDescent="0.25">
      <c r="B20" s="47" t="s">
        <v>36</v>
      </c>
      <c r="C20" s="29"/>
      <c r="D20" s="25">
        <v>32</v>
      </c>
      <c r="E20" s="367">
        <f>D20/D18</f>
        <v>0.10666666666666667</v>
      </c>
      <c r="F20" s="29"/>
      <c r="G20" s="27">
        <v>310</v>
      </c>
      <c r="H20" s="367">
        <f>G20/G18</f>
        <v>0.16112266112266113</v>
      </c>
      <c r="I20" s="29"/>
      <c r="J20" s="25">
        <v>15</v>
      </c>
      <c r="K20" s="367">
        <f>J20/J18</f>
        <v>0.57692307692307687</v>
      </c>
      <c r="L20" s="29"/>
      <c r="M20" s="32">
        <f>D20+G20+J20</f>
        <v>357</v>
      </c>
      <c r="N20" s="367">
        <f>M20/M18</f>
        <v>0.15866666666666668</v>
      </c>
    </row>
    <row r="21" spans="1:14" customFormat="1" ht="10" customHeight="1" x14ac:dyDescent="0.35">
      <c r="A21" s="1"/>
      <c r="B21" s="9"/>
      <c r="C21" s="9"/>
      <c r="D21" s="8"/>
      <c r="E21" s="368"/>
      <c r="F21" s="9"/>
      <c r="G21" s="8"/>
      <c r="H21" s="368"/>
      <c r="I21" s="9"/>
      <c r="J21" s="8"/>
      <c r="K21" s="368"/>
      <c r="L21" s="9"/>
      <c r="M21" s="8"/>
      <c r="N21" s="368"/>
    </row>
    <row r="22" spans="1:14" ht="15" customHeight="1" x14ac:dyDescent="0.25">
      <c r="B22" s="74" t="s">
        <v>18</v>
      </c>
      <c r="C22" s="28"/>
      <c r="D22" s="72">
        <f>SUM(D23:D24)</f>
        <v>3</v>
      </c>
      <c r="E22" s="365">
        <f>D22/D10</f>
        <v>4.3541364296081275E-3</v>
      </c>
      <c r="F22" s="29"/>
      <c r="G22" s="72">
        <f>SUM(G23:G24)</f>
        <v>28</v>
      </c>
      <c r="H22" s="365">
        <f>G22/G10</f>
        <v>9.253139458030404E-3</v>
      </c>
      <c r="I22" s="29"/>
      <c r="J22" s="72">
        <f>SUM(J23:J24)</f>
        <v>0</v>
      </c>
      <c r="K22" s="365">
        <f>J22/J10</f>
        <v>0</v>
      </c>
      <c r="L22" s="29"/>
      <c r="M22" s="72">
        <f>SUM(M23:M24)</f>
        <v>31</v>
      </c>
      <c r="N22" s="365">
        <f>M22/M10</f>
        <v>8.1923890063424955E-3</v>
      </c>
    </row>
    <row r="23" spans="1:14" ht="15" customHeight="1" x14ac:dyDescent="0.25">
      <c r="B23" s="44" t="s">
        <v>35</v>
      </c>
      <c r="C23" s="28"/>
      <c r="D23" s="11">
        <v>1</v>
      </c>
      <c r="E23" s="366">
        <f>D23/D22</f>
        <v>0.33333333333333331</v>
      </c>
      <c r="F23" s="29"/>
      <c r="G23" s="17">
        <v>26</v>
      </c>
      <c r="H23" s="366">
        <f>G23/G22</f>
        <v>0.9285714285714286</v>
      </c>
      <c r="I23" s="29"/>
      <c r="J23" s="11">
        <v>0</v>
      </c>
      <c r="K23" s="366">
        <v>0</v>
      </c>
      <c r="L23" s="29"/>
      <c r="M23" s="41">
        <f>D23+G23+J23</f>
        <v>27</v>
      </c>
      <c r="N23" s="366">
        <f>M23/M22</f>
        <v>0.87096774193548387</v>
      </c>
    </row>
    <row r="24" spans="1:14" s="35" customFormat="1" ht="15" customHeight="1" x14ac:dyDescent="0.25">
      <c r="B24" s="47" t="s">
        <v>36</v>
      </c>
      <c r="C24" s="29"/>
      <c r="D24" s="25">
        <v>2</v>
      </c>
      <c r="E24" s="367">
        <f>D24/D22</f>
        <v>0.66666666666666663</v>
      </c>
      <c r="F24" s="29"/>
      <c r="G24" s="27">
        <v>2</v>
      </c>
      <c r="H24" s="367">
        <f>G24/G22</f>
        <v>7.1428571428571425E-2</v>
      </c>
      <c r="I24" s="29"/>
      <c r="J24" s="25">
        <v>0</v>
      </c>
      <c r="K24" s="367">
        <v>0</v>
      </c>
      <c r="L24" s="29"/>
      <c r="M24" s="32">
        <f>D24+G24+J24</f>
        <v>4</v>
      </c>
      <c r="N24" s="367">
        <f>M24/M22</f>
        <v>0.12903225806451613</v>
      </c>
    </row>
    <row r="25" spans="1:14" customFormat="1" ht="10" customHeight="1" x14ac:dyDescent="0.35">
      <c r="A25" s="1"/>
      <c r="B25" s="9"/>
      <c r="C25" s="9"/>
      <c r="D25" s="8"/>
      <c r="E25" s="368"/>
      <c r="F25" s="9"/>
      <c r="G25" s="8"/>
      <c r="H25" s="368"/>
      <c r="I25" s="9"/>
      <c r="J25" s="8"/>
      <c r="K25" s="368"/>
      <c r="L25" s="9"/>
      <c r="M25" s="8"/>
      <c r="N25" s="368"/>
    </row>
    <row r="26" spans="1:14" ht="15" customHeight="1" x14ac:dyDescent="0.25">
      <c r="B26" s="74" t="s">
        <v>19</v>
      </c>
      <c r="C26" s="28"/>
      <c r="D26" s="72">
        <f>SUM(D27:D28)</f>
        <v>24</v>
      </c>
      <c r="E26" s="365">
        <f>D26/D10</f>
        <v>3.483309143686502E-2</v>
      </c>
      <c r="F26" s="29"/>
      <c r="G26" s="72">
        <f>SUM(G27:G28)</f>
        <v>24</v>
      </c>
      <c r="H26" s="365">
        <f>G26/G10</f>
        <v>7.9312623925974889E-3</v>
      </c>
      <c r="I26" s="29"/>
      <c r="J26" s="72">
        <f>SUM(J27:J28)</f>
        <v>0</v>
      </c>
      <c r="K26" s="365">
        <f>J26/J10</f>
        <v>0</v>
      </c>
      <c r="L26" s="29"/>
      <c r="M26" s="72">
        <f>SUM(M27:M28)</f>
        <v>48</v>
      </c>
      <c r="N26" s="365">
        <f>M26/M10</f>
        <v>1.2684989429175475E-2</v>
      </c>
    </row>
    <row r="27" spans="1:14" ht="15" customHeight="1" x14ac:dyDescent="0.25">
      <c r="B27" s="44" t="s">
        <v>35</v>
      </c>
      <c r="C27" s="28"/>
      <c r="D27" s="11">
        <v>23</v>
      </c>
      <c r="E27" s="366">
        <f>D27/D26</f>
        <v>0.95833333333333337</v>
      </c>
      <c r="F27" s="29"/>
      <c r="G27" s="17">
        <v>23</v>
      </c>
      <c r="H27" s="366">
        <f>G27/G26</f>
        <v>0.95833333333333337</v>
      </c>
      <c r="I27" s="29"/>
      <c r="J27" s="11">
        <v>0</v>
      </c>
      <c r="K27" s="366">
        <v>0</v>
      </c>
      <c r="L27" s="29"/>
      <c r="M27" s="41">
        <f>D27+G27+J27</f>
        <v>46</v>
      </c>
      <c r="N27" s="366">
        <f>M27/M26</f>
        <v>0.95833333333333337</v>
      </c>
    </row>
    <row r="28" spans="1:14" s="35" customFormat="1" ht="15" customHeight="1" thickBot="1" x14ac:dyDescent="0.3">
      <c r="B28" s="88" t="s">
        <v>36</v>
      </c>
      <c r="C28" s="29"/>
      <c r="D28" s="36">
        <v>1</v>
      </c>
      <c r="E28" s="369">
        <f>D28/D26</f>
        <v>4.1666666666666664E-2</v>
      </c>
      <c r="F28" s="29"/>
      <c r="G28" s="37">
        <v>1</v>
      </c>
      <c r="H28" s="369">
        <f>G28/G26</f>
        <v>4.1666666666666664E-2</v>
      </c>
      <c r="I28" s="29"/>
      <c r="J28" s="36">
        <v>0</v>
      </c>
      <c r="K28" s="369">
        <v>0</v>
      </c>
      <c r="L28" s="29"/>
      <c r="M28" s="38">
        <f>D28+G28+J28</f>
        <v>2</v>
      </c>
      <c r="N28" s="369">
        <f>M28/M26</f>
        <v>4.1666666666666664E-2</v>
      </c>
    </row>
    <row r="29" spans="1:14" ht="12" customHeight="1" thickTop="1" x14ac:dyDescent="0.25">
      <c r="E29" s="79"/>
      <c r="F29" s="80"/>
      <c r="G29" s="80"/>
      <c r="H29" s="79"/>
      <c r="I29" s="79"/>
      <c r="J29" s="80"/>
      <c r="K29" s="80"/>
      <c r="L29" s="79"/>
      <c r="M29" s="79"/>
      <c r="N29" s="1"/>
    </row>
    <row r="30" spans="1:14" ht="12" customHeight="1" x14ac:dyDescent="0.25">
      <c r="B30" s="471" t="s">
        <v>203</v>
      </c>
      <c r="C30" s="471"/>
      <c r="D30" s="471"/>
      <c r="E30" s="471"/>
      <c r="F30" s="471"/>
      <c r="G30" s="471"/>
      <c r="H30" s="471"/>
      <c r="I30" s="471"/>
      <c r="J30" s="471"/>
      <c r="K30" s="471"/>
      <c r="L30" s="471"/>
      <c r="M30" s="471"/>
      <c r="N30" s="1"/>
    </row>
    <row r="31" spans="1:14" ht="12" customHeight="1" x14ac:dyDescent="0.25">
      <c r="B31" s="81" t="s">
        <v>46</v>
      </c>
      <c r="E31" s="81"/>
      <c r="F31" s="81"/>
      <c r="G31" s="1"/>
      <c r="H31" s="81"/>
      <c r="I31" s="81"/>
      <c r="J31" s="81"/>
      <c r="K31" s="1"/>
      <c r="L31" s="82"/>
      <c r="M31" s="82"/>
      <c r="N31" s="1"/>
    </row>
    <row r="32" spans="1:14" ht="12" customHeight="1" x14ac:dyDescent="0.25">
      <c r="B32" s="81" t="s">
        <v>47</v>
      </c>
      <c r="E32" s="81"/>
      <c r="F32" s="81"/>
      <c r="G32" s="1"/>
      <c r="H32" s="81"/>
      <c r="I32" s="81"/>
      <c r="J32" s="81"/>
      <c r="K32" s="1"/>
      <c r="L32" s="82"/>
      <c r="M32" s="82"/>
      <c r="N32" s="1"/>
    </row>
    <row r="33" spans="2:14" ht="24" customHeight="1" x14ac:dyDescent="0.25">
      <c r="B33" s="499" t="s">
        <v>58</v>
      </c>
      <c r="C33" s="499"/>
      <c r="D33" s="499"/>
      <c r="E33" s="499"/>
      <c r="F33" s="81"/>
      <c r="G33" s="1"/>
      <c r="H33" s="81"/>
      <c r="I33" s="81"/>
      <c r="J33" s="81"/>
      <c r="K33" s="1"/>
      <c r="L33" s="82"/>
      <c r="M33" s="82"/>
      <c r="N33" s="1"/>
    </row>
    <row r="34" spans="2:14" ht="12" customHeight="1" x14ac:dyDescent="0.25">
      <c r="B34" s="82"/>
      <c r="E34" s="82"/>
      <c r="F34" s="82"/>
      <c r="G34" s="82"/>
      <c r="H34" s="82"/>
      <c r="I34" s="82"/>
      <c r="J34" s="82"/>
      <c r="K34" s="82"/>
      <c r="L34" s="82"/>
      <c r="M34" s="82"/>
      <c r="N34" s="1"/>
    </row>
    <row r="35" spans="2:14" ht="12" customHeight="1" x14ac:dyDescent="0.25">
      <c r="B35" s="473" t="s">
        <v>335</v>
      </c>
      <c r="C35" s="473"/>
      <c r="D35" s="473"/>
      <c r="E35" s="473"/>
      <c r="F35" s="473"/>
      <c r="G35" s="473"/>
      <c r="H35" s="473"/>
      <c r="I35" s="473"/>
      <c r="J35" s="473"/>
      <c r="K35" s="473"/>
      <c r="L35" s="473"/>
      <c r="M35" s="473"/>
      <c r="N35" s="1"/>
    </row>
  </sheetData>
  <customSheetViews>
    <customSheetView guid="{2806289E-E2A8-4B9B-A15C-380DC7171E03}" showGridLines="0" view="pageLayout" topLeftCell="A2">
      <selection activeCell="D20" sqref="D20"/>
      <pageMargins left="0.75" right="0.75" top="0.75" bottom="0.75" header="0.5" footer="0.5"/>
      <pageSetup orientation="landscape" r:id="rId1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  <customSheetView guid="{F3B5803E-F644-4017-98FB-3DB746882656}" showGridLines="0" view="pageLayout" topLeftCell="A2">
      <selection activeCell="D11" sqref="D11"/>
      <pageMargins left="0.75" right="0.75" top="0.75" bottom="0.75" header="0.5" footer="0.5"/>
      <pageSetup orientation="landscape" r:id="rId2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</customSheetViews>
  <mergeCells count="12">
    <mergeCell ref="B4:N4"/>
    <mergeCell ref="D6:E6"/>
    <mergeCell ref="G6:H6"/>
    <mergeCell ref="J6:K6"/>
    <mergeCell ref="M6:N6"/>
    <mergeCell ref="B35:M35"/>
    <mergeCell ref="D7:E7"/>
    <mergeCell ref="G7:H7"/>
    <mergeCell ref="J7:K7"/>
    <mergeCell ref="M7:N7"/>
    <mergeCell ref="B30:M30"/>
    <mergeCell ref="B33:E33"/>
  </mergeCells>
  <hyperlinks>
    <hyperlink ref="B2" location="ToC!A1" display="Table of Contents" xr:uid="{26199B46-936F-4A37-9114-3F0CE5D0B6A0}"/>
  </hyperlinks>
  <pageMargins left="0.75" right="0.75" top="0.75" bottom="0.75" header="0.5" footer="0.5"/>
  <pageSetup orientation="landscape" r:id="rId3"/>
  <headerFooter>
    <oddHeader>&amp;L&amp;"Arial,Italic"&amp;10ADEA Survey of Allied Dental Program Directors, 2018 Summary and Results</oddHeader>
    <oddFooter>&amp;L&amp;"Arial,Regular"&amp;10July 2019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499984740745262"/>
    <pageSetUpPr autoPageBreaks="0"/>
  </sheetPr>
  <dimension ref="A1:N25"/>
  <sheetViews>
    <sheetView showGridLines="0" zoomScaleNormal="100" workbookViewId="0"/>
  </sheetViews>
  <sheetFormatPr defaultColWidth="8.81640625" defaultRowHeight="14.5" x14ac:dyDescent="0.35"/>
  <cols>
    <col min="1" max="1" width="2.26953125" customWidth="1"/>
    <col min="2" max="2" width="26.81640625" customWidth="1"/>
    <col min="3" max="3" width="2" customWidth="1"/>
    <col min="4" max="5" width="8.26953125" customWidth="1"/>
    <col min="6" max="6" width="1.453125" customWidth="1"/>
    <col min="7" max="8" width="8.26953125" customWidth="1"/>
    <col min="9" max="9" width="1.453125" customWidth="1"/>
    <col min="10" max="11" width="8.26953125" customWidth="1"/>
    <col min="12" max="12" width="1.453125" customWidth="1"/>
    <col min="13" max="14" width="8.26953125" customWidth="1"/>
  </cols>
  <sheetData>
    <row r="1" spans="1:14" s="1" customFormat="1" ht="12.75" customHeight="1" x14ac:dyDescent="0.25">
      <c r="E1" s="3"/>
      <c r="H1" s="3"/>
      <c r="I1" s="3"/>
      <c r="L1" s="3"/>
      <c r="M1" s="3"/>
    </row>
    <row r="2" spans="1:14" s="1" customFormat="1" ht="12.75" customHeight="1" x14ac:dyDescent="0.35">
      <c r="B2" s="78" t="s">
        <v>25</v>
      </c>
      <c r="E2" s="3"/>
      <c r="H2" s="3"/>
      <c r="I2" s="3"/>
      <c r="L2" s="3"/>
      <c r="M2" s="3"/>
    </row>
    <row r="3" spans="1:14" s="1" customFormat="1" ht="12.75" customHeight="1" x14ac:dyDescent="0.25">
      <c r="E3" s="3"/>
      <c r="H3" s="3"/>
      <c r="I3" s="3"/>
      <c r="L3" s="3"/>
      <c r="M3" s="3"/>
    </row>
    <row r="4" spans="1:14" x14ac:dyDescent="0.35">
      <c r="A4" s="1"/>
      <c r="B4" s="474" t="s">
        <v>62</v>
      </c>
      <c r="C4" s="474"/>
      <c r="D4" s="474"/>
      <c r="E4" s="474"/>
      <c r="F4" s="474"/>
      <c r="G4" s="474"/>
      <c r="H4" s="474"/>
      <c r="I4" s="474"/>
      <c r="J4" s="474"/>
      <c r="K4" s="474"/>
      <c r="L4" s="474"/>
      <c r="M4" s="474"/>
      <c r="N4" s="474"/>
    </row>
    <row r="5" spans="1:14" ht="12.75" customHeight="1" x14ac:dyDescent="0.35">
      <c r="A5" s="1"/>
      <c r="B5" s="13"/>
      <c r="C5" s="13"/>
      <c r="D5" s="13"/>
      <c r="E5" s="13"/>
      <c r="F5" s="13"/>
      <c r="G5" s="13"/>
      <c r="H5" s="13"/>
      <c r="I5" s="13"/>
      <c r="J5" s="2"/>
      <c r="K5" s="2"/>
      <c r="L5" s="13"/>
      <c r="M5" s="2"/>
      <c r="N5" s="2"/>
    </row>
    <row r="6" spans="1:14" x14ac:dyDescent="0.35">
      <c r="A6" s="1"/>
      <c r="B6" s="1"/>
      <c r="C6" s="1"/>
      <c r="D6" s="476" t="s">
        <v>4</v>
      </c>
      <c r="E6" s="476"/>
      <c r="F6" s="16"/>
      <c r="G6" s="476" t="s">
        <v>5</v>
      </c>
      <c r="H6" s="476"/>
      <c r="I6" s="16"/>
      <c r="J6" s="476" t="s">
        <v>26</v>
      </c>
      <c r="K6" s="476"/>
      <c r="L6" s="16"/>
      <c r="M6" s="476" t="s">
        <v>3</v>
      </c>
      <c r="N6" s="476"/>
    </row>
    <row r="7" spans="1:14" x14ac:dyDescent="0.35">
      <c r="A7" s="1"/>
      <c r="B7" s="3"/>
      <c r="C7" s="3"/>
      <c r="D7" s="475" t="s">
        <v>251</v>
      </c>
      <c r="E7" s="475"/>
      <c r="F7" s="3"/>
      <c r="G7" s="475" t="s">
        <v>252</v>
      </c>
      <c r="H7" s="475"/>
      <c r="I7" s="3"/>
      <c r="J7" s="475" t="s">
        <v>246</v>
      </c>
      <c r="K7" s="475"/>
      <c r="L7" s="3"/>
      <c r="M7" s="475" t="s">
        <v>253</v>
      </c>
      <c r="N7" s="475"/>
    </row>
    <row r="8" spans="1:14" ht="22.5" customHeight="1" thickBot="1" x14ac:dyDescent="0.4">
      <c r="A8" s="1"/>
      <c r="B8" s="30"/>
      <c r="C8" s="9"/>
      <c r="D8" s="10" t="s">
        <v>24</v>
      </c>
      <c r="E8" s="10" t="s">
        <v>2</v>
      </c>
      <c r="F8" s="9"/>
      <c r="G8" s="54" t="s">
        <v>24</v>
      </c>
      <c r="H8" s="54" t="s">
        <v>2</v>
      </c>
      <c r="I8" s="9"/>
      <c r="J8" s="54" t="s">
        <v>24</v>
      </c>
      <c r="K8" s="54" t="s">
        <v>2</v>
      </c>
      <c r="L8" s="9"/>
      <c r="M8" s="54" t="s">
        <v>24</v>
      </c>
      <c r="N8" s="54" t="s">
        <v>2</v>
      </c>
    </row>
    <row r="9" spans="1:14" ht="10" customHeight="1" x14ac:dyDescent="0.35">
      <c r="A9" s="1"/>
      <c r="B9" s="9"/>
      <c r="C9" s="9"/>
      <c r="D9" s="8"/>
      <c r="E9" s="8"/>
      <c r="F9" s="9"/>
      <c r="G9" s="8"/>
      <c r="H9" s="8"/>
      <c r="I9" s="9"/>
      <c r="J9" s="8"/>
      <c r="K9" s="8"/>
      <c r="L9" s="9"/>
      <c r="M9" s="8"/>
      <c r="N9" s="8"/>
    </row>
    <row r="10" spans="1:14" ht="15" customHeight="1" x14ac:dyDescent="0.35">
      <c r="A10" s="1"/>
      <c r="B10" s="74" t="s">
        <v>68</v>
      </c>
      <c r="C10" s="64"/>
      <c r="D10" s="342">
        <f>SUM(D11:D16)</f>
        <v>465.5</v>
      </c>
      <c r="E10" s="67">
        <v>1</v>
      </c>
      <c r="F10" s="64"/>
      <c r="G10" s="69">
        <f>SUM(G11:G16)</f>
        <v>2606.5</v>
      </c>
      <c r="H10" s="67">
        <v>1</v>
      </c>
      <c r="I10" s="64"/>
      <c r="J10" s="66">
        <f>SUM(J11:J16)</f>
        <v>46</v>
      </c>
      <c r="K10" s="67">
        <v>1</v>
      </c>
      <c r="L10" s="64"/>
      <c r="M10" s="68">
        <f>SUM(M11:M16)</f>
        <v>3119</v>
      </c>
      <c r="N10" s="67">
        <v>1</v>
      </c>
    </row>
    <row r="11" spans="1:14" ht="15" customHeight="1" x14ac:dyDescent="0.35">
      <c r="A11" s="1"/>
      <c r="B11" s="44" t="s">
        <v>0</v>
      </c>
      <c r="C11" s="28"/>
      <c r="D11" s="11">
        <v>19</v>
      </c>
      <c r="E11" s="6">
        <f>D11/$D$10</f>
        <v>4.0816326530612242E-2</v>
      </c>
      <c r="F11" s="28"/>
      <c r="G11" s="17">
        <v>132</v>
      </c>
      <c r="H11" s="6">
        <f>G11/$G$10</f>
        <v>5.0642624208708999E-2</v>
      </c>
      <c r="I11" s="28"/>
      <c r="J11" s="11">
        <v>3</v>
      </c>
      <c r="K11" s="6">
        <f>J11/$J$10</f>
        <v>6.5217391304347824E-2</v>
      </c>
      <c r="L11" s="28"/>
      <c r="M11" s="41">
        <f>D11+G11+J11</f>
        <v>154</v>
      </c>
      <c r="N11" s="6">
        <f>M11/$M$10</f>
        <v>4.9374799615261304E-2</v>
      </c>
    </row>
    <row r="12" spans="1:14" ht="15" customHeight="1" x14ac:dyDescent="0.35">
      <c r="A12" s="1"/>
      <c r="B12" s="83" t="s">
        <v>28</v>
      </c>
      <c r="C12" s="28"/>
      <c r="D12" s="12">
        <v>102</v>
      </c>
      <c r="E12" s="7">
        <f t="shared" ref="E12:E16" si="0">D12/$D$10</f>
        <v>0.21911922663802363</v>
      </c>
      <c r="F12" s="28"/>
      <c r="G12" s="18">
        <v>561</v>
      </c>
      <c r="H12" s="7">
        <f t="shared" ref="H12:H16" si="1">G12/$G$10</f>
        <v>0.21523115288701325</v>
      </c>
      <c r="I12" s="28"/>
      <c r="J12" s="12">
        <v>6</v>
      </c>
      <c r="K12" s="7">
        <f t="shared" ref="K12:K16" si="2">J12/$J$10</f>
        <v>0.13043478260869565</v>
      </c>
      <c r="L12" s="28"/>
      <c r="M12" s="57">
        <f t="shared" ref="M12:M15" si="3">D12+G12+J12</f>
        <v>669</v>
      </c>
      <c r="N12" s="7">
        <f t="shared" ref="N12:N16" si="4">M12/$M$10</f>
        <v>0.21449182430266112</v>
      </c>
    </row>
    <row r="13" spans="1:14" ht="15" customHeight="1" x14ac:dyDescent="0.35">
      <c r="A13" s="1"/>
      <c r="B13" s="44" t="s">
        <v>29</v>
      </c>
      <c r="C13" s="28"/>
      <c r="D13" s="375">
        <v>117.5</v>
      </c>
      <c r="E13" s="6">
        <f t="shared" si="0"/>
        <v>0.25241675617615467</v>
      </c>
      <c r="F13" s="28"/>
      <c r="G13" s="17">
        <v>639.5</v>
      </c>
      <c r="H13" s="6">
        <f t="shared" si="1"/>
        <v>0.24534816804143486</v>
      </c>
      <c r="I13" s="28"/>
      <c r="J13" s="11">
        <v>9</v>
      </c>
      <c r="K13" s="6">
        <f t="shared" si="2"/>
        <v>0.19565217391304349</v>
      </c>
      <c r="L13" s="28"/>
      <c r="M13" s="41">
        <v>767</v>
      </c>
      <c r="N13" s="6">
        <f t="shared" si="4"/>
        <v>0.24591215133055466</v>
      </c>
    </row>
    <row r="14" spans="1:14" ht="15" customHeight="1" x14ac:dyDescent="0.35">
      <c r="A14" s="1"/>
      <c r="B14" s="83" t="s">
        <v>30</v>
      </c>
      <c r="C14" s="28"/>
      <c r="D14" s="12">
        <v>117</v>
      </c>
      <c r="E14" s="7">
        <f t="shared" si="0"/>
        <v>0.25134264232008591</v>
      </c>
      <c r="F14" s="28"/>
      <c r="G14" s="18">
        <v>634</v>
      </c>
      <c r="H14" s="7">
        <f t="shared" si="1"/>
        <v>0.24323805869940535</v>
      </c>
      <c r="I14" s="28"/>
      <c r="J14" s="12">
        <v>16</v>
      </c>
      <c r="K14" s="7">
        <f t="shared" si="2"/>
        <v>0.34782608695652173</v>
      </c>
      <c r="L14" s="28"/>
      <c r="M14" s="57">
        <f t="shared" si="3"/>
        <v>767</v>
      </c>
      <c r="N14" s="7">
        <f t="shared" si="4"/>
        <v>0.24591215133055466</v>
      </c>
    </row>
    <row r="15" spans="1:14" ht="15" customHeight="1" x14ac:dyDescent="0.35">
      <c r="A15" s="1"/>
      <c r="B15" s="44" t="s">
        <v>31</v>
      </c>
      <c r="C15" s="28"/>
      <c r="D15" s="11">
        <v>99</v>
      </c>
      <c r="E15" s="6">
        <f t="shared" si="0"/>
        <v>0.21267454350161116</v>
      </c>
      <c r="F15" s="28"/>
      <c r="G15" s="17">
        <v>571</v>
      </c>
      <c r="H15" s="6">
        <f t="shared" si="1"/>
        <v>0.21906771532706695</v>
      </c>
      <c r="I15" s="28"/>
      <c r="J15" s="11">
        <v>12</v>
      </c>
      <c r="K15" s="6">
        <f t="shared" si="2"/>
        <v>0.2608695652173913</v>
      </c>
      <c r="L15" s="28"/>
      <c r="M15" s="41">
        <f t="shared" si="3"/>
        <v>682</v>
      </c>
      <c r="N15" s="6">
        <f t="shared" si="4"/>
        <v>0.21865982686758575</v>
      </c>
    </row>
    <row r="16" spans="1:14" ht="15" customHeight="1" thickBot="1" x14ac:dyDescent="0.4">
      <c r="A16" s="1"/>
      <c r="B16" s="84" t="s">
        <v>1</v>
      </c>
      <c r="C16" s="28"/>
      <c r="D16" s="58">
        <v>11</v>
      </c>
      <c r="E16" s="61">
        <f t="shared" si="0"/>
        <v>2.3630504833512353E-2</v>
      </c>
      <c r="F16" s="28"/>
      <c r="G16" s="59">
        <v>69</v>
      </c>
      <c r="H16" s="61">
        <f t="shared" si="1"/>
        <v>2.6472280836370612E-2</v>
      </c>
      <c r="I16" s="28"/>
      <c r="J16" s="58">
        <v>0</v>
      </c>
      <c r="K16" s="61">
        <f t="shared" si="2"/>
        <v>0</v>
      </c>
      <c r="L16" s="28"/>
      <c r="M16" s="89">
        <f>D16+G16+J16</f>
        <v>80</v>
      </c>
      <c r="N16" s="61">
        <f t="shared" si="4"/>
        <v>2.5649246553382493E-2</v>
      </c>
    </row>
    <row r="17" spans="2:13" s="1" customFormat="1" ht="12" customHeight="1" thickTop="1" x14ac:dyDescent="0.25">
      <c r="E17" s="79"/>
      <c r="F17" s="80"/>
      <c r="G17" s="80"/>
      <c r="H17" s="79"/>
      <c r="I17" s="79"/>
      <c r="J17" s="80"/>
      <c r="K17" s="80"/>
      <c r="L17" s="79"/>
      <c r="M17" s="79"/>
    </row>
    <row r="18" spans="2:13" s="1" customFormat="1" ht="12" customHeight="1" x14ac:dyDescent="0.25">
      <c r="B18" s="471" t="s">
        <v>203</v>
      </c>
      <c r="C18" s="471"/>
      <c r="D18" s="471"/>
      <c r="E18" s="471"/>
      <c r="F18" s="471"/>
      <c r="G18" s="471"/>
      <c r="H18" s="471"/>
      <c r="I18" s="471"/>
      <c r="J18" s="471"/>
      <c r="K18" s="471"/>
      <c r="L18" s="471"/>
      <c r="M18" s="471"/>
    </row>
    <row r="19" spans="2:13" s="1" customFormat="1" ht="12" customHeight="1" x14ac:dyDescent="0.25">
      <c r="B19" s="81" t="s">
        <v>46</v>
      </c>
      <c r="E19" s="81"/>
      <c r="F19" s="81"/>
      <c r="H19" s="81"/>
      <c r="I19" s="81"/>
      <c r="J19" s="81"/>
      <c r="L19" s="82"/>
      <c r="M19" s="82"/>
    </row>
    <row r="20" spans="2:13" s="1" customFormat="1" ht="12" customHeight="1" x14ac:dyDescent="0.25">
      <c r="B20" s="81" t="s">
        <v>47</v>
      </c>
      <c r="E20" s="81"/>
      <c r="F20" s="81"/>
      <c r="H20" s="81"/>
      <c r="I20" s="81"/>
      <c r="J20" s="81"/>
      <c r="L20" s="82"/>
      <c r="M20" s="82"/>
    </row>
    <row r="21" spans="2:13" s="1" customFormat="1" ht="21" customHeight="1" x14ac:dyDescent="0.25">
      <c r="B21" s="499" t="s">
        <v>58</v>
      </c>
      <c r="C21" s="499"/>
      <c r="D21" s="499"/>
      <c r="E21" s="499"/>
      <c r="F21" s="81"/>
      <c r="H21" s="81"/>
      <c r="I21" s="81"/>
      <c r="J21" s="81"/>
      <c r="L21" s="82"/>
      <c r="M21" s="82"/>
    </row>
    <row r="22" spans="2:13" s="1" customFormat="1" ht="12" customHeight="1" x14ac:dyDescent="0.25">
      <c r="B22" s="82"/>
      <c r="E22" s="82"/>
      <c r="F22" s="82"/>
      <c r="G22" s="82"/>
      <c r="H22" s="82"/>
      <c r="I22" s="82"/>
      <c r="J22" s="82"/>
      <c r="K22" s="82"/>
      <c r="L22" s="82"/>
      <c r="M22" s="82"/>
    </row>
    <row r="23" spans="2:13" s="1" customFormat="1" ht="12" customHeight="1" x14ac:dyDescent="0.25">
      <c r="B23" s="473" t="s">
        <v>335</v>
      </c>
      <c r="C23" s="473"/>
      <c r="D23" s="473"/>
      <c r="E23" s="473"/>
      <c r="F23" s="473"/>
      <c r="G23" s="473"/>
      <c r="H23" s="473"/>
      <c r="I23" s="473"/>
      <c r="J23" s="473"/>
      <c r="K23" s="473"/>
      <c r="L23" s="473"/>
      <c r="M23" s="473"/>
    </row>
    <row r="24" spans="2:13" s="1" customFormat="1" ht="12.5" x14ac:dyDescent="0.25"/>
    <row r="25" spans="2:13" s="1" customFormat="1" ht="12" customHeight="1" x14ac:dyDescent="0.25"/>
  </sheetData>
  <customSheetViews>
    <customSheetView guid="{2806289E-E2A8-4B9B-A15C-380DC7171E03}" showGridLines="0" view="pageLayout">
      <pageMargins left="0.75" right="0.75" top="0.75" bottom="0.75" header="0.5" footer="0.5"/>
      <pageSetup orientation="landscape" r:id="rId1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  <customSheetView guid="{F3B5803E-F644-4017-98FB-3DB746882656}" showGridLines="0" view="pageLayout">
      <pageMargins left="0.75" right="0.75" top="0.75" bottom="0.75" header="0.5" footer="0.5"/>
      <pageSetup orientation="landscape" r:id="rId2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</customSheetViews>
  <mergeCells count="12">
    <mergeCell ref="B23:M23"/>
    <mergeCell ref="D7:E7"/>
    <mergeCell ref="G7:H7"/>
    <mergeCell ref="J7:K7"/>
    <mergeCell ref="M7:N7"/>
    <mergeCell ref="B18:M18"/>
    <mergeCell ref="B21:E21"/>
    <mergeCell ref="B4:N4"/>
    <mergeCell ref="D6:E6"/>
    <mergeCell ref="G6:H6"/>
    <mergeCell ref="J6:K6"/>
    <mergeCell ref="M6:N6"/>
  </mergeCells>
  <hyperlinks>
    <hyperlink ref="B2" location="ToC!A1" display="Table of Contents" xr:uid="{E89ECA6D-05CD-4E7A-8181-8226F289DA20}"/>
  </hyperlinks>
  <pageMargins left="0.75" right="0.75" top="0.75" bottom="0.75" header="0.5" footer="0.5"/>
  <pageSetup orientation="landscape" r:id="rId3"/>
  <headerFooter>
    <oddHeader>&amp;L&amp;"Arial,Italic"&amp;10ADEA Survey of Allied Dental Program Directors, 2018 Summary and Results</oddHeader>
    <oddFooter>&amp;L&amp;"Arial,Regular"&amp;10July 2019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44"/>
  <sheetViews>
    <sheetView showGridLines="0" zoomScaleNormal="100" workbookViewId="0"/>
  </sheetViews>
  <sheetFormatPr defaultColWidth="8.81640625" defaultRowHeight="14.5" x14ac:dyDescent="0.35"/>
  <cols>
    <col min="1" max="1" width="2.26953125" style="177" customWidth="1"/>
    <col min="2" max="2" width="26.81640625" style="177" customWidth="1"/>
    <col min="3" max="3" width="2" style="177" customWidth="1"/>
    <col min="4" max="5" width="8.26953125" style="177" customWidth="1"/>
    <col min="6" max="6" width="1.453125" style="177" customWidth="1"/>
    <col min="7" max="8" width="8.26953125" style="177" customWidth="1"/>
    <col min="9" max="9" width="1.453125" style="177" customWidth="1"/>
    <col min="10" max="11" width="8.26953125" style="177" customWidth="1"/>
    <col min="12" max="12" width="1.453125" style="177" customWidth="1"/>
    <col min="13" max="14" width="8.26953125" style="177" customWidth="1"/>
    <col min="15" max="16384" width="8.81640625" style="177"/>
  </cols>
  <sheetData>
    <row r="1" spans="1:14" s="1" customFormat="1" ht="12.75" customHeight="1" x14ac:dyDescent="0.25">
      <c r="D1" s="120"/>
      <c r="E1" s="3"/>
      <c r="H1" s="3"/>
      <c r="I1" s="3"/>
      <c r="L1" s="3"/>
      <c r="M1" s="3"/>
    </row>
    <row r="2" spans="1:14" s="1" customFormat="1" ht="12.75" customHeight="1" x14ac:dyDescent="0.35">
      <c r="B2" s="78" t="s">
        <v>25</v>
      </c>
      <c r="D2" s="120"/>
      <c r="E2" s="3"/>
      <c r="H2" s="3"/>
      <c r="I2" s="3"/>
      <c r="L2" s="3"/>
      <c r="M2" s="3"/>
    </row>
    <row r="3" spans="1:14" s="1" customFormat="1" ht="8.25" customHeight="1" x14ac:dyDescent="0.25">
      <c r="D3" s="120"/>
      <c r="E3" s="3"/>
      <c r="H3" s="3"/>
      <c r="I3" s="3"/>
      <c r="L3" s="3"/>
      <c r="M3" s="3"/>
    </row>
    <row r="4" spans="1:14" x14ac:dyDescent="0.35">
      <c r="A4" s="158"/>
      <c r="B4" s="481" t="s">
        <v>171</v>
      </c>
      <c r="C4" s="481"/>
      <c r="D4" s="481"/>
      <c r="E4" s="481"/>
      <c r="F4" s="481"/>
      <c r="G4" s="481"/>
      <c r="H4" s="481"/>
      <c r="I4" s="481"/>
      <c r="J4" s="481"/>
      <c r="K4" s="481"/>
      <c r="L4" s="481"/>
      <c r="M4" s="481"/>
      <c r="N4" s="481"/>
    </row>
    <row r="5" spans="1:14" ht="3.75" customHeight="1" x14ac:dyDescent="0.35">
      <c r="A5" s="158"/>
      <c r="B5" s="121"/>
      <c r="C5" s="199"/>
      <c r="D5" s="121"/>
      <c r="E5" s="121"/>
      <c r="F5" s="199"/>
      <c r="G5" s="121"/>
      <c r="H5" s="121"/>
      <c r="I5" s="199"/>
      <c r="J5" s="200"/>
      <c r="K5" s="200"/>
      <c r="L5" s="199"/>
      <c r="M5" s="200"/>
      <c r="N5" s="200"/>
    </row>
    <row r="6" spans="1:14" x14ac:dyDescent="0.35">
      <c r="A6" s="158"/>
      <c r="B6" s="201"/>
      <c r="C6" s="124"/>
      <c r="D6" s="500" t="s">
        <v>4</v>
      </c>
      <c r="E6" s="500"/>
      <c r="F6" s="173"/>
      <c r="G6" s="501" t="s">
        <v>5</v>
      </c>
      <c r="H6" s="501"/>
      <c r="I6" s="173"/>
      <c r="J6" s="501" t="s">
        <v>26</v>
      </c>
      <c r="K6" s="501"/>
      <c r="L6" s="173"/>
      <c r="M6" s="501" t="s">
        <v>3</v>
      </c>
      <c r="N6" s="501"/>
    </row>
    <row r="7" spans="1:14" x14ac:dyDescent="0.35">
      <c r="A7" s="158"/>
      <c r="B7" s="128"/>
      <c r="C7" s="128"/>
      <c r="D7" s="475" t="s">
        <v>251</v>
      </c>
      <c r="E7" s="475"/>
      <c r="F7" s="3"/>
      <c r="G7" s="475" t="s">
        <v>252</v>
      </c>
      <c r="H7" s="475"/>
      <c r="I7" s="3"/>
      <c r="J7" s="475" t="s">
        <v>246</v>
      </c>
      <c r="K7" s="475"/>
      <c r="L7" s="3"/>
      <c r="M7" s="475" t="s">
        <v>253</v>
      </c>
      <c r="N7" s="475"/>
    </row>
    <row r="8" spans="1:14" ht="19.5" customHeight="1" thickBot="1" x14ac:dyDescent="0.4">
      <c r="A8" s="158"/>
      <c r="B8" s="202"/>
      <c r="C8" s="131"/>
      <c r="D8" s="203" t="s">
        <v>24</v>
      </c>
      <c r="E8" s="203" t="s">
        <v>2</v>
      </c>
      <c r="F8" s="131"/>
      <c r="G8" s="204" t="s">
        <v>24</v>
      </c>
      <c r="H8" s="204" t="s">
        <v>2</v>
      </c>
      <c r="I8" s="131"/>
      <c r="J8" s="204" t="s">
        <v>24</v>
      </c>
      <c r="K8" s="204" t="s">
        <v>2</v>
      </c>
      <c r="L8" s="131"/>
      <c r="M8" s="204" t="s">
        <v>24</v>
      </c>
      <c r="N8" s="204" t="s">
        <v>2</v>
      </c>
    </row>
    <row r="9" spans="1:14" ht="10" customHeight="1" x14ac:dyDescent="0.35">
      <c r="A9" s="158"/>
      <c r="B9" s="131"/>
      <c r="C9" s="131"/>
      <c r="D9" s="176"/>
      <c r="E9" s="176"/>
      <c r="F9" s="131"/>
      <c r="G9" s="176"/>
      <c r="H9" s="176"/>
      <c r="I9" s="131"/>
      <c r="J9" s="176"/>
      <c r="K9" s="176"/>
      <c r="L9" s="131"/>
      <c r="M9" s="176"/>
      <c r="N9" s="176"/>
    </row>
    <row r="10" spans="1:14" ht="15" customHeight="1" x14ac:dyDescent="0.35">
      <c r="A10" s="205"/>
      <c r="B10" s="206" t="s">
        <v>48</v>
      </c>
      <c r="C10" s="195"/>
      <c r="D10" s="207">
        <f>SUM(D11:D12)</f>
        <v>466</v>
      </c>
      <c r="E10" s="208">
        <f>D10/$D$10</f>
        <v>1</v>
      </c>
      <c r="F10" s="195"/>
      <c r="G10" s="209">
        <f>SUM(G11:G12)</f>
        <v>2607</v>
      </c>
      <c r="H10" s="208">
        <f>G10/$G$10</f>
        <v>1</v>
      </c>
      <c r="I10" s="195"/>
      <c r="J10" s="207">
        <f>SUM(J11:J12)</f>
        <v>46</v>
      </c>
      <c r="K10" s="208">
        <f>J10/$J$10</f>
        <v>1</v>
      </c>
      <c r="L10" s="195"/>
      <c r="M10" s="210">
        <f>SUM(M11:M12)</f>
        <v>3119</v>
      </c>
      <c r="N10" s="208">
        <f>M10/$M$10</f>
        <v>1</v>
      </c>
    </row>
    <row r="11" spans="1:14" ht="13.5" customHeight="1" x14ac:dyDescent="0.35">
      <c r="A11" s="205"/>
      <c r="B11" s="44" t="s">
        <v>138</v>
      </c>
      <c r="C11" s="180"/>
      <c r="D11" s="139">
        <f>D35+D31+D27+D23+D19+D15</f>
        <v>224</v>
      </c>
      <c r="E11" s="140">
        <f>D11/$D$10</f>
        <v>0.48068669527896996</v>
      </c>
      <c r="F11" s="180"/>
      <c r="G11" s="186">
        <f>G35+G31+G27+G23+G19+G15</f>
        <v>910</v>
      </c>
      <c r="H11" s="140">
        <f>G11/$G$10</f>
        <v>0.34906022247794399</v>
      </c>
      <c r="I11" s="180"/>
      <c r="J11" s="139">
        <f>J35+J31+J27+J23+J19+J15</f>
        <v>18</v>
      </c>
      <c r="K11" s="140">
        <f>J11/$J$10</f>
        <v>0.39130434782608697</v>
      </c>
      <c r="L11" s="180"/>
      <c r="M11" s="186">
        <f>M35+M31+M27+M23+M19+M15</f>
        <v>1152</v>
      </c>
      <c r="N11" s="140">
        <f>M11/$M$10</f>
        <v>0.36934915036870791</v>
      </c>
    </row>
    <row r="12" spans="1:14" ht="13.5" customHeight="1" x14ac:dyDescent="0.35">
      <c r="A12" s="205"/>
      <c r="B12" s="211" t="s">
        <v>139</v>
      </c>
      <c r="C12" s="180"/>
      <c r="D12" s="146">
        <f>D36+D32+D28+D24+D20+D16</f>
        <v>242</v>
      </c>
      <c r="E12" s="212">
        <f>D12/$D$10</f>
        <v>0.51931330472102999</v>
      </c>
      <c r="F12" s="180"/>
      <c r="G12" s="213">
        <f>G36+G32+G28+G24+G20+G16</f>
        <v>1697</v>
      </c>
      <c r="H12" s="212">
        <f>G12/$G$10</f>
        <v>0.65093977752205601</v>
      </c>
      <c r="I12" s="180"/>
      <c r="J12" s="146">
        <f>J36+J32+J28+J24+J20+J16</f>
        <v>28</v>
      </c>
      <c r="K12" s="212">
        <f>J12/$J$10</f>
        <v>0.60869565217391308</v>
      </c>
      <c r="L12" s="180"/>
      <c r="M12" s="213">
        <f>M36+M32+M28+M24+M20+M16</f>
        <v>1967</v>
      </c>
      <c r="N12" s="212">
        <f>M12/$M$10</f>
        <v>0.63065084963129203</v>
      </c>
    </row>
    <row r="13" spans="1:14" ht="5.9" customHeight="1" x14ac:dyDescent="0.35">
      <c r="A13" s="158"/>
      <c r="B13" s="131"/>
      <c r="C13" s="131"/>
      <c r="D13" s="176"/>
      <c r="E13" s="176"/>
      <c r="F13" s="131"/>
      <c r="G13" s="176"/>
      <c r="H13" s="176"/>
      <c r="I13" s="131"/>
      <c r="J13" s="176"/>
      <c r="K13" s="176"/>
      <c r="L13" s="131"/>
      <c r="M13" s="176"/>
      <c r="N13" s="176"/>
    </row>
    <row r="14" spans="1:14" ht="15" customHeight="1" x14ac:dyDescent="0.35">
      <c r="A14" s="205"/>
      <c r="B14" s="206" t="s">
        <v>0</v>
      </c>
      <c r="C14" s="195"/>
      <c r="D14" s="207">
        <f>SUM(D15:D16)</f>
        <v>19</v>
      </c>
      <c r="E14" s="208">
        <f>D14/D10</f>
        <v>4.07725321888412E-2</v>
      </c>
      <c r="F14" s="195"/>
      <c r="G14" s="209">
        <f>SUM(G15:G16)</f>
        <v>132</v>
      </c>
      <c r="H14" s="208">
        <f>G14/G10</f>
        <v>5.0632911392405063E-2</v>
      </c>
      <c r="I14" s="195"/>
      <c r="J14" s="207">
        <f>SUM(J15:J16)</f>
        <v>3</v>
      </c>
      <c r="K14" s="208">
        <f>J14/J10</f>
        <v>6.5217391304347824E-2</v>
      </c>
      <c r="L14" s="195"/>
      <c r="M14" s="210">
        <f>SUM(M15:M16)</f>
        <v>154</v>
      </c>
      <c r="N14" s="208">
        <f>M14/M10</f>
        <v>4.9374799615261304E-2</v>
      </c>
    </row>
    <row r="15" spans="1:14" ht="13.5" customHeight="1" x14ac:dyDescent="0.35">
      <c r="A15" s="205"/>
      <c r="B15" s="44" t="s">
        <v>138</v>
      </c>
      <c r="C15" s="180"/>
      <c r="D15" s="139">
        <v>5</v>
      </c>
      <c r="E15" s="140">
        <f t="shared" ref="E15:E16" si="0">D15/$D$14</f>
        <v>0.26315789473684209</v>
      </c>
      <c r="F15" s="180"/>
      <c r="G15" s="141">
        <v>37</v>
      </c>
      <c r="H15" s="140">
        <f t="shared" ref="H15:H16" si="1">G15/$G$14</f>
        <v>0.28030303030303028</v>
      </c>
      <c r="I15" s="180"/>
      <c r="J15" s="139">
        <v>1</v>
      </c>
      <c r="K15" s="140">
        <f t="shared" ref="K15:K16" si="2">J15/$J$14</f>
        <v>0.33333333333333331</v>
      </c>
      <c r="L15" s="180"/>
      <c r="M15" s="186">
        <f>SUM(D15,G15,J15)</f>
        <v>43</v>
      </c>
      <c r="N15" s="140">
        <f t="shared" ref="N15:N16" si="3">M15/$M$14</f>
        <v>0.2792207792207792</v>
      </c>
    </row>
    <row r="16" spans="1:14" ht="13.5" customHeight="1" x14ac:dyDescent="0.35">
      <c r="A16" s="205"/>
      <c r="B16" s="214" t="s">
        <v>139</v>
      </c>
      <c r="C16" s="180"/>
      <c r="D16" s="146">
        <v>14</v>
      </c>
      <c r="E16" s="212">
        <f t="shared" si="0"/>
        <v>0.73684210526315785</v>
      </c>
      <c r="F16" s="180"/>
      <c r="G16" s="148">
        <v>95</v>
      </c>
      <c r="H16" s="212">
        <f t="shared" si="1"/>
        <v>0.71969696969696972</v>
      </c>
      <c r="I16" s="180"/>
      <c r="J16" s="146">
        <v>2</v>
      </c>
      <c r="K16" s="212">
        <f t="shared" si="2"/>
        <v>0.66666666666666663</v>
      </c>
      <c r="L16" s="180"/>
      <c r="M16" s="213">
        <f>SUM(D16,G16,J16)</f>
        <v>111</v>
      </c>
      <c r="N16" s="212">
        <f t="shared" si="3"/>
        <v>0.72077922077922074</v>
      </c>
    </row>
    <row r="17" spans="1:15" ht="5.9" customHeight="1" x14ac:dyDescent="0.35">
      <c r="A17" s="158"/>
      <c r="B17" s="131"/>
      <c r="C17" s="131"/>
      <c r="D17" s="176"/>
      <c r="E17" s="176"/>
      <c r="F17" s="131"/>
      <c r="G17" s="176"/>
      <c r="H17" s="176"/>
      <c r="I17" s="131"/>
      <c r="J17" s="176"/>
      <c r="K17" s="176"/>
      <c r="L17" s="131"/>
      <c r="M17" s="176"/>
      <c r="N17" s="176"/>
    </row>
    <row r="18" spans="1:15" ht="15" customHeight="1" x14ac:dyDescent="0.35">
      <c r="A18" s="205"/>
      <c r="B18" s="206" t="s">
        <v>28</v>
      </c>
      <c r="C18" s="195"/>
      <c r="D18" s="207">
        <f>SUM(D19:D20)</f>
        <v>102</v>
      </c>
      <c r="E18" s="208">
        <f>D18/D10</f>
        <v>0.21888412017167383</v>
      </c>
      <c r="F18" s="195"/>
      <c r="G18" s="209">
        <f>SUM(G19:G20)</f>
        <v>561</v>
      </c>
      <c r="H18" s="208">
        <f>G18/G10</f>
        <v>0.21518987341772153</v>
      </c>
      <c r="I18" s="195"/>
      <c r="J18" s="207">
        <f>SUM(J19:J20)</f>
        <v>6</v>
      </c>
      <c r="K18" s="208">
        <f>J18/J10</f>
        <v>0.13043478260869565</v>
      </c>
      <c r="L18" s="195"/>
      <c r="M18" s="210">
        <f>SUM(M19:M20)</f>
        <v>669</v>
      </c>
      <c r="N18" s="208">
        <f>M18/M10</f>
        <v>0.21449182430266112</v>
      </c>
    </row>
    <row r="19" spans="1:15" ht="13.5" customHeight="1" x14ac:dyDescent="0.35">
      <c r="A19" s="205"/>
      <c r="B19" s="44" t="s">
        <v>138</v>
      </c>
      <c r="C19" s="180"/>
      <c r="D19" s="139">
        <v>44</v>
      </c>
      <c r="E19" s="140">
        <f>D19/$D$18</f>
        <v>0.43137254901960786</v>
      </c>
      <c r="F19" s="180"/>
      <c r="G19" s="141">
        <v>146</v>
      </c>
      <c r="H19" s="140">
        <f t="shared" ref="H19:H20" si="4">G19/$G$18</f>
        <v>0.26024955436720143</v>
      </c>
      <c r="I19" s="180"/>
      <c r="J19" s="139">
        <v>1</v>
      </c>
      <c r="K19" s="140">
        <f t="shared" ref="K19:K20" si="5">J19/$J$18</f>
        <v>0.16666666666666666</v>
      </c>
      <c r="L19" s="180"/>
      <c r="M19" s="186">
        <f>SUM(D19,G19,J19)</f>
        <v>191</v>
      </c>
      <c r="N19" s="140">
        <f t="shared" ref="N19:N20" si="6">M19/$M$18</f>
        <v>0.28550074738415543</v>
      </c>
    </row>
    <row r="20" spans="1:15" ht="13.5" customHeight="1" x14ac:dyDescent="0.35">
      <c r="A20" s="205"/>
      <c r="B20" s="214" t="s">
        <v>139</v>
      </c>
      <c r="C20" s="180"/>
      <c r="D20" s="146">
        <v>58</v>
      </c>
      <c r="E20" s="212">
        <f>D20/$D$18</f>
        <v>0.56862745098039214</v>
      </c>
      <c r="F20" s="180"/>
      <c r="G20" s="148">
        <v>415</v>
      </c>
      <c r="H20" s="212">
        <f t="shared" si="4"/>
        <v>0.73975044563279857</v>
      </c>
      <c r="I20" s="180"/>
      <c r="J20" s="146">
        <v>5</v>
      </c>
      <c r="K20" s="212">
        <f t="shared" si="5"/>
        <v>0.83333333333333337</v>
      </c>
      <c r="L20" s="180"/>
      <c r="M20" s="213">
        <f>SUM(D20,G20,J20)</f>
        <v>478</v>
      </c>
      <c r="N20" s="212">
        <f t="shared" si="6"/>
        <v>0.71449925261584457</v>
      </c>
    </row>
    <row r="21" spans="1:15" ht="5.9" customHeight="1" x14ac:dyDescent="0.35">
      <c r="A21" s="158"/>
      <c r="B21" s="131"/>
      <c r="C21" s="131"/>
      <c r="D21" s="176"/>
      <c r="E21" s="176"/>
      <c r="F21" s="131"/>
      <c r="G21" s="176"/>
      <c r="H21" s="176"/>
      <c r="I21" s="131"/>
      <c r="J21" s="176"/>
      <c r="K21" s="176"/>
      <c r="L21" s="131"/>
      <c r="M21" s="176"/>
      <c r="N21" s="176"/>
    </row>
    <row r="22" spans="1:15" ht="15" customHeight="1" x14ac:dyDescent="0.35">
      <c r="A22" s="205"/>
      <c r="B22" s="206" t="s">
        <v>29</v>
      </c>
      <c r="C22" s="195"/>
      <c r="D22" s="207">
        <f>SUM(D23:D24)</f>
        <v>118</v>
      </c>
      <c r="E22" s="208">
        <f>D22/D10</f>
        <v>0.25321888412017168</v>
      </c>
      <c r="F22" s="195"/>
      <c r="G22" s="209">
        <f>SUM(G23:G24)</f>
        <v>640</v>
      </c>
      <c r="H22" s="208">
        <f>G22/G10</f>
        <v>0.24549290372075183</v>
      </c>
      <c r="I22" s="195"/>
      <c r="J22" s="207">
        <f>SUM(J23:J24)</f>
        <v>9</v>
      </c>
      <c r="K22" s="208">
        <f>J22/J10</f>
        <v>0.19565217391304349</v>
      </c>
      <c r="L22" s="195"/>
      <c r="M22" s="210">
        <f>SUM(M23:M24)</f>
        <v>767</v>
      </c>
      <c r="N22" s="208">
        <f>M22/M10</f>
        <v>0.24591215133055466</v>
      </c>
    </row>
    <row r="23" spans="1:15" ht="13.5" customHeight="1" x14ac:dyDescent="0.35">
      <c r="A23" s="205"/>
      <c r="B23" s="44" t="s">
        <v>138</v>
      </c>
      <c r="C23" s="180"/>
      <c r="D23" s="139">
        <v>50</v>
      </c>
      <c r="E23" s="140">
        <f t="shared" ref="E23:E24" si="7">D23/$D$22</f>
        <v>0.42372881355932202</v>
      </c>
      <c r="F23" s="180"/>
      <c r="G23" s="141">
        <v>225</v>
      </c>
      <c r="H23" s="140">
        <f t="shared" ref="H23:H24" si="8">G23/$G$22</f>
        <v>0.3515625</v>
      </c>
      <c r="I23" s="180"/>
      <c r="J23" s="139">
        <v>3</v>
      </c>
      <c r="K23" s="140">
        <f t="shared" ref="K23:K24" si="9">J23/$J$22</f>
        <v>0.33333333333333331</v>
      </c>
      <c r="L23" s="180"/>
      <c r="M23" s="186">
        <f>SUM(D23,G23,J23)</f>
        <v>278</v>
      </c>
      <c r="N23" s="140">
        <f t="shared" ref="N23:N24" si="10">M23/$M$22</f>
        <v>0.36245110821382009</v>
      </c>
    </row>
    <row r="24" spans="1:15" ht="13.5" customHeight="1" x14ac:dyDescent="0.35">
      <c r="A24" s="205"/>
      <c r="B24" s="214" t="s">
        <v>139</v>
      </c>
      <c r="C24" s="180"/>
      <c r="D24" s="146">
        <v>68</v>
      </c>
      <c r="E24" s="212">
        <f t="shared" si="7"/>
        <v>0.57627118644067798</v>
      </c>
      <c r="F24" s="180"/>
      <c r="G24" s="148">
        <v>415</v>
      </c>
      <c r="H24" s="212">
        <f t="shared" si="8"/>
        <v>0.6484375</v>
      </c>
      <c r="I24" s="180"/>
      <c r="J24" s="146">
        <v>6</v>
      </c>
      <c r="K24" s="212">
        <f t="shared" si="9"/>
        <v>0.66666666666666663</v>
      </c>
      <c r="L24" s="180"/>
      <c r="M24" s="213">
        <f>SUM(D24,G24,J24)</f>
        <v>489</v>
      </c>
      <c r="N24" s="212">
        <f t="shared" si="10"/>
        <v>0.63754889178617991</v>
      </c>
    </row>
    <row r="25" spans="1:15" ht="5.9" customHeight="1" x14ac:dyDescent="0.35">
      <c r="A25" s="158"/>
      <c r="B25" s="131"/>
      <c r="C25" s="131"/>
      <c r="D25" s="176"/>
      <c r="E25" s="176"/>
      <c r="F25" s="131"/>
      <c r="G25" s="176"/>
      <c r="H25" s="176"/>
      <c r="I25" s="131"/>
      <c r="J25" s="176"/>
      <c r="K25" s="176"/>
      <c r="L25" s="131"/>
      <c r="M25" s="176"/>
      <c r="N25" s="176"/>
    </row>
    <row r="26" spans="1:15" ht="15" customHeight="1" x14ac:dyDescent="0.35">
      <c r="A26" s="205"/>
      <c r="B26" s="206" t="s">
        <v>30</v>
      </c>
      <c r="C26" s="195"/>
      <c r="D26" s="207">
        <f>SUM(D27:D28)</f>
        <v>117</v>
      </c>
      <c r="E26" s="208">
        <f>D26/D10</f>
        <v>0.25107296137339058</v>
      </c>
      <c r="F26" s="195"/>
      <c r="G26" s="209">
        <f>SUM(G27:G28)</f>
        <v>634</v>
      </c>
      <c r="H26" s="208">
        <f>G26/G10</f>
        <v>0.24319140774836978</v>
      </c>
      <c r="I26" s="195"/>
      <c r="J26" s="207">
        <f>SUM(J27:J28)</f>
        <v>16</v>
      </c>
      <c r="K26" s="208">
        <f>J26/J10</f>
        <v>0.34782608695652173</v>
      </c>
      <c r="L26" s="195"/>
      <c r="M26" s="210">
        <f>SUM(M27:M28)</f>
        <v>767</v>
      </c>
      <c r="N26" s="208">
        <f>M26/M10</f>
        <v>0.24591215133055466</v>
      </c>
      <c r="O26" s="215"/>
    </row>
    <row r="27" spans="1:15" ht="13.5" customHeight="1" x14ac:dyDescent="0.35">
      <c r="A27" s="205"/>
      <c r="B27" s="44" t="s">
        <v>138</v>
      </c>
      <c r="C27" s="180"/>
      <c r="D27" s="139">
        <v>75</v>
      </c>
      <c r="E27" s="140">
        <f t="shared" ref="E27:E28" si="11">D27/$D$26</f>
        <v>0.64102564102564108</v>
      </c>
      <c r="F27" s="180"/>
      <c r="G27" s="141">
        <v>276</v>
      </c>
      <c r="H27" s="140">
        <f t="shared" ref="H27:H28" si="12">G27/$G$26</f>
        <v>0.43533123028391169</v>
      </c>
      <c r="I27" s="180"/>
      <c r="J27" s="139">
        <v>11</v>
      </c>
      <c r="K27" s="140">
        <f t="shared" ref="K27:K28" si="13">J27/$J$26</f>
        <v>0.6875</v>
      </c>
      <c r="L27" s="180"/>
      <c r="M27" s="186">
        <f>SUM(D27,G27,J27)</f>
        <v>362</v>
      </c>
      <c r="N27" s="140">
        <f t="shared" ref="N27:N28" si="14">M27/$M$26</f>
        <v>0.47196870925684486</v>
      </c>
    </row>
    <row r="28" spans="1:15" ht="13.5" customHeight="1" x14ac:dyDescent="0.35">
      <c r="A28" s="205"/>
      <c r="B28" s="214" t="s">
        <v>139</v>
      </c>
      <c r="C28" s="180"/>
      <c r="D28" s="146">
        <v>42</v>
      </c>
      <c r="E28" s="212">
        <f t="shared" si="11"/>
        <v>0.35897435897435898</v>
      </c>
      <c r="F28" s="180"/>
      <c r="G28" s="148">
        <v>358</v>
      </c>
      <c r="H28" s="212">
        <f t="shared" si="12"/>
        <v>0.56466876971608837</v>
      </c>
      <c r="I28" s="180"/>
      <c r="J28" s="146">
        <v>5</v>
      </c>
      <c r="K28" s="212">
        <f t="shared" si="13"/>
        <v>0.3125</v>
      </c>
      <c r="L28" s="180"/>
      <c r="M28" s="213">
        <f>SUM(D28,G28,J28)</f>
        <v>405</v>
      </c>
      <c r="N28" s="212">
        <f t="shared" si="14"/>
        <v>0.52803129074315514</v>
      </c>
    </row>
    <row r="29" spans="1:15" ht="5.9" customHeight="1" x14ac:dyDescent="0.35">
      <c r="A29" s="158"/>
      <c r="B29" s="131"/>
      <c r="C29" s="131"/>
      <c r="D29" s="176"/>
      <c r="E29" s="176"/>
      <c r="F29" s="131"/>
      <c r="G29" s="176"/>
      <c r="H29" s="176"/>
      <c r="I29" s="131"/>
      <c r="J29" s="176"/>
      <c r="K29" s="176"/>
      <c r="L29" s="131"/>
      <c r="M29" s="176"/>
      <c r="N29" s="176"/>
    </row>
    <row r="30" spans="1:15" ht="15" customHeight="1" x14ac:dyDescent="0.35">
      <c r="A30" s="205"/>
      <c r="B30" s="206" t="s">
        <v>31</v>
      </c>
      <c r="C30" s="195"/>
      <c r="D30" s="207">
        <f>SUM(D31:D32)</f>
        <v>99</v>
      </c>
      <c r="E30" s="208">
        <f>D30/D10</f>
        <v>0.21244635193133046</v>
      </c>
      <c r="F30" s="195"/>
      <c r="G30" s="209">
        <f>SUM(G31:G32)</f>
        <v>571</v>
      </c>
      <c r="H30" s="208">
        <f>G30/G10</f>
        <v>0.21902570003835828</v>
      </c>
      <c r="I30" s="195"/>
      <c r="J30" s="207">
        <f>SUM(J31:J32)</f>
        <v>12</v>
      </c>
      <c r="K30" s="208">
        <f>J30/J10</f>
        <v>0.2608695652173913</v>
      </c>
      <c r="L30" s="195"/>
      <c r="M30" s="210">
        <f>SUM(M31:M32)</f>
        <v>682</v>
      </c>
      <c r="N30" s="208">
        <f>M30/M10</f>
        <v>0.21865982686758575</v>
      </c>
    </row>
    <row r="31" spans="1:15" ht="13.5" customHeight="1" x14ac:dyDescent="0.35">
      <c r="A31" s="205"/>
      <c r="B31" s="44" t="s">
        <v>138</v>
      </c>
      <c r="C31" s="180"/>
      <c r="D31" s="139">
        <v>46</v>
      </c>
      <c r="E31" s="140">
        <f t="shared" ref="E31:E32" si="15">D31/$D$30</f>
        <v>0.46464646464646464</v>
      </c>
      <c r="F31" s="180"/>
      <c r="G31" s="141">
        <v>212</v>
      </c>
      <c r="H31" s="140">
        <f t="shared" ref="H31:H32" si="16">G31/$G$30</f>
        <v>0.37127845884413307</v>
      </c>
      <c r="I31" s="180"/>
      <c r="J31" s="139">
        <v>2</v>
      </c>
      <c r="K31" s="140">
        <f>J31/$J$30</f>
        <v>0.16666666666666666</v>
      </c>
      <c r="L31" s="180"/>
      <c r="M31" s="186">
        <f>SUM(D31,G31,J31)</f>
        <v>260</v>
      </c>
      <c r="N31" s="140">
        <f t="shared" ref="N31:N32" si="17">M31/$M$30</f>
        <v>0.38123167155425219</v>
      </c>
    </row>
    <row r="32" spans="1:15" ht="13.5" customHeight="1" x14ac:dyDescent="0.35">
      <c r="A32" s="205"/>
      <c r="B32" s="214" t="s">
        <v>139</v>
      </c>
      <c r="C32" s="180"/>
      <c r="D32" s="146">
        <v>53</v>
      </c>
      <c r="E32" s="212">
        <f t="shared" si="15"/>
        <v>0.53535353535353536</v>
      </c>
      <c r="F32" s="180"/>
      <c r="G32" s="148">
        <v>359</v>
      </c>
      <c r="H32" s="212">
        <f t="shared" si="16"/>
        <v>0.62872154115586687</v>
      </c>
      <c r="I32" s="180"/>
      <c r="J32" s="146">
        <v>10</v>
      </c>
      <c r="K32" s="212">
        <f>J32/$J$30</f>
        <v>0.83333333333333337</v>
      </c>
      <c r="L32" s="180"/>
      <c r="M32" s="213">
        <f>SUM(D32,G32,J32)</f>
        <v>422</v>
      </c>
      <c r="N32" s="212">
        <f t="shared" si="17"/>
        <v>0.61876832844574781</v>
      </c>
    </row>
    <row r="33" spans="1:14" ht="5.9" customHeight="1" x14ac:dyDescent="0.35">
      <c r="A33" s="158"/>
      <c r="B33" s="131"/>
      <c r="C33" s="131"/>
      <c r="D33" s="176"/>
      <c r="E33" s="176"/>
      <c r="F33" s="131"/>
      <c r="G33" s="176"/>
      <c r="H33" s="176"/>
      <c r="I33" s="131"/>
      <c r="J33" s="176"/>
      <c r="K33" s="176"/>
      <c r="L33" s="131"/>
      <c r="M33" s="176"/>
      <c r="N33" s="176"/>
    </row>
    <row r="34" spans="1:14" ht="15" customHeight="1" x14ac:dyDescent="0.35">
      <c r="A34" s="205"/>
      <c r="B34" s="206" t="s">
        <v>1</v>
      </c>
      <c r="C34" s="195"/>
      <c r="D34" s="207">
        <f>SUM(D35:D36)</f>
        <v>11</v>
      </c>
      <c r="E34" s="208">
        <f>D34/D10</f>
        <v>2.3605150214592276E-2</v>
      </c>
      <c r="F34" s="195"/>
      <c r="G34" s="209">
        <f>SUM(G35:G36)</f>
        <v>69</v>
      </c>
      <c r="H34" s="208">
        <f>G34/G10</f>
        <v>2.6467203682393557E-2</v>
      </c>
      <c r="I34" s="195"/>
      <c r="J34" s="207">
        <f>SUM(J35:J36)</f>
        <v>0</v>
      </c>
      <c r="K34" s="208">
        <f>J34/J10</f>
        <v>0</v>
      </c>
      <c r="L34" s="195"/>
      <c r="M34" s="210">
        <f>SUM(M35:M36)</f>
        <v>80</v>
      </c>
      <c r="N34" s="208">
        <f>M34/M10</f>
        <v>2.5649246553382493E-2</v>
      </c>
    </row>
    <row r="35" spans="1:14" ht="13.5" customHeight="1" x14ac:dyDescent="0.35">
      <c r="A35" s="205"/>
      <c r="B35" s="44" t="s">
        <v>138</v>
      </c>
      <c r="C35" s="180"/>
      <c r="D35" s="139">
        <v>4</v>
      </c>
      <c r="E35" s="140">
        <f>D35/$D$34</f>
        <v>0.36363636363636365</v>
      </c>
      <c r="F35" s="180"/>
      <c r="G35" s="141">
        <v>14</v>
      </c>
      <c r="H35" s="140">
        <f t="shared" ref="H35:H36" si="18">G35/$G$34</f>
        <v>0.20289855072463769</v>
      </c>
      <c r="I35" s="180"/>
      <c r="J35" s="139">
        <v>0</v>
      </c>
      <c r="K35" s="140">
        <v>0</v>
      </c>
      <c r="L35" s="180"/>
      <c r="M35" s="186">
        <f>SUM(D35,G35,J35)</f>
        <v>18</v>
      </c>
      <c r="N35" s="140">
        <f t="shared" ref="N35:N36" si="19">M35/$M$34</f>
        <v>0.22500000000000001</v>
      </c>
    </row>
    <row r="36" spans="1:14" ht="13.5" customHeight="1" thickBot="1" x14ac:dyDescent="0.4">
      <c r="A36" s="205"/>
      <c r="B36" s="216" t="s">
        <v>139</v>
      </c>
      <c r="C36" s="180"/>
      <c r="D36" s="192">
        <v>7</v>
      </c>
      <c r="E36" s="190">
        <f>D36/$D$34</f>
        <v>0.63636363636363635</v>
      </c>
      <c r="F36" s="180"/>
      <c r="G36" s="191">
        <v>55</v>
      </c>
      <c r="H36" s="190">
        <f t="shared" si="18"/>
        <v>0.79710144927536231</v>
      </c>
      <c r="I36" s="180"/>
      <c r="J36" s="192">
        <v>0</v>
      </c>
      <c r="K36" s="190">
        <v>0</v>
      </c>
      <c r="L36" s="180"/>
      <c r="M36" s="189">
        <f>SUM(D36,G36,J36)</f>
        <v>62</v>
      </c>
      <c r="N36" s="190">
        <f t="shared" si="19"/>
        <v>0.77500000000000002</v>
      </c>
    </row>
    <row r="37" spans="1:14" s="1" customFormat="1" ht="4.5" customHeight="1" thickTop="1" x14ac:dyDescent="0.25">
      <c r="D37" s="120"/>
      <c r="E37" s="155"/>
      <c r="F37" s="156"/>
      <c r="G37" s="156"/>
      <c r="H37" s="155"/>
      <c r="I37" s="155"/>
      <c r="J37" s="156"/>
      <c r="K37" s="156"/>
      <c r="L37" s="79"/>
      <c r="M37" s="79"/>
    </row>
    <row r="38" spans="1:14" s="1" customFormat="1" ht="12" customHeight="1" x14ac:dyDescent="0.25">
      <c r="B38" s="471" t="s">
        <v>203</v>
      </c>
      <c r="C38" s="471"/>
      <c r="D38" s="471"/>
      <c r="E38" s="471"/>
      <c r="F38" s="471"/>
      <c r="G38" s="471"/>
      <c r="H38" s="471"/>
      <c r="I38" s="471"/>
      <c r="J38" s="471"/>
      <c r="K38" s="471"/>
      <c r="L38" s="471"/>
      <c r="M38" s="471"/>
    </row>
    <row r="39" spans="1:14" s="1" customFormat="1" ht="12" customHeight="1" x14ac:dyDescent="0.25">
      <c r="B39" s="157" t="s">
        <v>46</v>
      </c>
      <c r="D39" s="120"/>
      <c r="E39" s="157"/>
      <c r="F39" s="157"/>
      <c r="G39" s="158"/>
      <c r="H39" s="157"/>
      <c r="I39" s="157"/>
      <c r="J39" s="157"/>
      <c r="K39" s="158"/>
      <c r="L39" s="107"/>
      <c r="M39" s="107"/>
    </row>
    <row r="40" spans="1:14" s="1" customFormat="1" ht="12" customHeight="1" x14ac:dyDescent="0.25">
      <c r="B40" s="159" t="s">
        <v>47</v>
      </c>
      <c r="D40" s="120"/>
      <c r="E40" s="159"/>
      <c r="F40" s="159"/>
      <c r="G40" s="158"/>
      <c r="H40" s="159"/>
      <c r="I40" s="159"/>
      <c r="J40" s="159"/>
      <c r="K40" s="158"/>
      <c r="L40" s="107"/>
      <c r="M40" s="107"/>
    </row>
    <row r="41" spans="1:14" s="1" customFormat="1" ht="12" customHeight="1" x14ac:dyDescent="0.25">
      <c r="B41" s="107"/>
      <c r="D41" s="120"/>
      <c r="E41" s="107"/>
      <c r="F41" s="107"/>
      <c r="G41" s="107"/>
      <c r="H41" s="107"/>
      <c r="I41" s="107"/>
      <c r="J41" s="107"/>
      <c r="K41" s="107"/>
      <c r="L41" s="107"/>
      <c r="M41" s="107"/>
    </row>
    <row r="42" spans="1:14" s="1" customFormat="1" ht="12" customHeight="1" x14ac:dyDescent="0.25">
      <c r="B42" s="473" t="s">
        <v>335</v>
      </c>
      <c r="C42" s="473"/>
      <c r="D42" s="473"/>
      <c r="E42" s="473"/>
      <c r="F42" s="473"/>
      <c r="G42" s="473"/>
      <c r="H42" s="473"/>
      <c r="I42" s="473"/>
      <c r="J42" s="473"/>
      <c r="K42" s="473"/>
      <c r="L42" s="473"/>
      <c r="M42" s="473"/>
    </row>
    <row r="43" spans="1:14" s="1" customFormat="1" ht="12.5" x14ac:dyDescent="0.25">
      <c r="E43" s="158"/>
    </row>
    <row r="44" spans="1:14" s="1" customFormat="1" ht="12" customHeight="1" x14ac:dyDescent="0.25">
      <c r="E44" s="158"/>
    </row>
  </sheetData>
  <customSheetViews>
    <customSheetView guid="{2806289E-E2A8-4B9B-A15C-380DC7171E03}" showPageBreaks="1" showGridLines="0" view="pageLayout" topLeftCell="A16">
      <selection activeCell="B36" sqref="B36"/>
      <pageMargins left="0.75" right="0.75" top="0.75" bottom="0.75" header="0.5" footer="0.5"/>
      <pageSetup orientation="landscape" r:id="rId1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  <customSheetView guid="{F3B5803E-F644-4017-98FB-3DB746882656}" showPageBreaks="1" showGridLines="0" view="pageLayout">
      <selection activeCell="B36" sqref="B36"/>
      <pageMargins left="0.75" right="0.75" top="0.75" bottom="0.75" header="0.5" footer="0.5"/>
      <pageSetup orientation="landscape" r:id="rId2"/>
      <headerFooter>
        <oddHeader>&amp;L&amp;"Arial,Italic"&amp;10ADEA Survey of Allied Dental Program Directors, 2018 Summary and Results</oddHeader>
        <oddFooter>&amp;L&amp;"Arial,Regular"&amp;10July 2019</oddFooter>
      </headerFooter>
    </customSheetView>
  </customSheetViews>
  <mergeCells count="11">
    <mergeCell ref="B38:M38"/>
    <mergeCell ref="B42:M42"/>
    <mergeCell ref="B4:N4"/>
    <mergeCell ref="D6:E6"/>
    <mergeCell ref="G6:H6"/>
    <mergeCell ref="J6:K6"/>
    <mergeCell ref="M6:N6"/>
    <mergeCell ref="D7:E7"/>
    <mergeCell ref="G7:H7"/>
    <mergeCell ref="J7:K7"/>
    <mergeCell ref="M7:N7"/>
  </mergeCells>
  <hyperlinks>
    <hyperlink ref="B2" location="ToC!A1" display="Table of Contents" xr:uid="{0DD1DF5A-391E-40FA-8C85-9F5B6FAEA4A9}"/>
  </hyperlinks>
  <pageMargins left="0.75" right="0.75" top="0.75" bottom="0.75" header="0.5" footer="0.5"/>
  <pageSetup orientation="landscape" r:id="rId3"/>
  <headerFooter>
    <oddHeader>&amp;L&amp;"Arial,Italic"&amp;10ADEA Survey of Allied Dental Program Directors, 2018 Summary and Results</oddHeader>
    <oddFooter>&amp;L&amp;"Arial,Regular"&amp;10July 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53</vt:i4>
      </vt:variant>
      <vt:variant>
        <vt:lpstr>Named Ranges</vt:lpstr>
      </vt:variant>
      <vt:variant>
        <vt:i4>11</vt:i4>
      </vt:variant>
    </vt:vector>
  </HeadingPairs>
  <TitlesOfParts>
    <vt:vector size="64" baseType="lpstr">
      <vt:lpstr>ToC</vt:lpstr>
      <vt:lpstr>Response_rate</vt:lpstr>
      <vt:lpstr>1-2</vt:lpstr>
      <vt:lpstr>3</vt:lpstr>
      <vt:lpstr>4</vt:lpstr>
      <vt:lpstr>5-7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26-27</vt:lpstr>
      <vt:lpstr>28</vt:lpstr>
      <vt:lpstr>29-30</vt:lpstr>
      <vt:lpstr>31</vt:lpstr>
      <vt:lpstr>32</vt:lpstr>
      <vt:lpstr>33</vt:lpstr>
      <vt:lpstr>34</vt:lpstr>
      <vt:lpstr>35</vt:lpstr>
      <vt:lpstr>36</vt:lpstr>
      <vt:lpstr>37</vt:lpstr>
      <vt:lpstr>38</vt:lpstr>
      <vt:lpstr>38s</vt:lpstr>
      <vt:lpstr>38r</vt:lpstr>
      <vt:lpstr>39</vt:lpstr>
      <vt:lpstr>39s</vt:lpstr>
      <vt:lpstr>39r</vt:lpstr>
      <vt:lpstr>40</vt:lpstr>
      <vt:lpstr>40s</vt:lpstr>
      <vt:lpstr>40r</vt:lpstr>
      <vt:lpstr>41-43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'37'!Print_Titles</vt:lpstr>
      <vt:lpstr>'38'!Print_Titles</vt:lpstr>
      <vt:lpstr>'38r'!Print_Titles</vt:lpstr>
      <vt:lpstr>'38s'!Print_Titles</vt:lpstr>
      <vt:lpstr>'39'!Print_Titles</vt:lpstr>
      <vt:lpstr>'39r'!Print_Titles</vt:lpstr>
      <vt:lpstr>'39s'!Print_Titles</vt:lpstr>
      <vt:lpstr>'40'!Print_Titles</vt:lpstr>
      <vt:lpstr>'40r'!Print_Titles</vt:lpstr>
      <vt:lpstr>'40s'!Print_Titles</vt:lpstr>
      <vt:lpstr>Response_rate!Print_Titles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SmithC@adea.org</dc:creator>
  <cp:lastModifiedBy>Cha, Cindy</cp:lastModifiedBy>
  <cp:lastPrinted>2019-08-14T13:40:09Z</cp:lastPrinted>
  <dcterms:created xsi:type="dcterms:W3CDTF">2015-01-05T15:56:19Z</dcterms:created>
  <dcterms:modified xsi:type="dcterms:W3CDTF">2021-10-14T21:18:29Z</dcterms:modified>
</cp:coreProperties>
</file>